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65" activeTab="1"/>
  </bookViews>
  <sheets>
    <sheet name="List1" sheetId="1" r:id="rId1"/>
    <sheet name="Návrh rozpočtu" sheetId="2" r:id="rId2"/>
    <sheet name="Peněžní fondy" sheetId="3" r:id="rId3"/>
    <sheet name="Střednědobý výhled rozpočtu" sheetId="4" r:id="rId4"/>
  </sheets>
  <definedNames/>
  <calcPr fullCalcOnLoad="1"/>
</workbook>
</file>

<file path=xl/sharedStrings.xml><?xml version="1.0" encoding="utf-8"?>
<sst xmlns="http://schemas.openxmlformats.org/spreadsheetml/2006/main" count="350" uniqueCount="190">
  <si>
    <t xml:space="preserve"> </t>
  </si>
  <si>
    <t>Ukazatel</t>
  </si>
  <si>
    <t>Celkem</t>
  </si>
  <si>
    <t>Náklady PO - účtová třída 5 celkem</t>
  </si>
  <si>
    <t xml:space="preserve">Výnosy z činnosti PO - účtová třída 6 celkem </t>
  </si>
  <si>
    <t>Daň z příjmů (číslo účtu 591)</t>
  </si>
  <si>
    <t>Dodatečné odvody daně z příjmů (číslo účtu 595)</t>
  </si>
  <si>
    <t>TVORBA FONDU:</t>
  </si>
  <si>
    <t>ZDROJE FONDU CELKEM</t>
  </si>
  <si>
    <t>POUŽITÍ FONDU:</t>
  </si>
  <si>
    <t>POUŽITÍ FONDU CELKEM</t>
  </si>
  <si>
    <t xml:space="preserve">POUŽITÍ FONDU CELKEM </t>
  </si>
  <si>
    <t xml:space="preserve">                                                                                                            </t>
  </si>
  <si>
    <t>Tabulka č.  2 -  Plán tvorby a použití peněžních fondů příspěvkové organizace</t>
  </si>
  <si>
    <r>
      <t xml:space="preserve">Tabulka č.  1 -  </t>
    </r>
    <r>
      <rPr>
        <sz val="10"/>
        <color indexed="8"/>
        <rFont val="Tahoma"/>
        <family val="2"/>
      </rPr>
      <t>Plán</t>
    </r>
    <r>
      <rPr>
        <sz val="10"/>
        <rFont val="Tahoma"/>
        <family val="2"/>
      </rPr>
      <t xml:space="preserve"> nákladů a výnosů </t>
    </r>
  </si>
  <si>
    <t>IČ:</t>
  </si>
  <si>
    <t>Název organizace:</t>
  </si>
  <si>
    <t>z toho finančně kryto:</t>
  </si>
  <si>
    <t xml:space="preserve">PLÁN TVORBY A POUŽITÍ PENĚŽNÍCH FONDŮ PŘÍSPĚVKOVÉ ORGANIZACE </t>
  </si>
  <si>
    <t>FKSP (412)</t>
  </si>
  <si>
    <t>FOND ODMĚN (411)</t>
  </si>
  <si>
    <t>ostatní použití (412 xxxx)</t>
  </si>
  <si>
    <t>REZERVNÍ FOND (413) ze zlepšeného výsledku hospodaření</t>
  </si>
  <si>
    <t>INVESTIČNÍ FOND  (416)</t>
  </si>
  <si>
    <t xml:space="preserve">                    Tabulka č. 1</t>
  </si>
  <si>
    <t>Spotřeba materiálu (číslo účtu 501)</t>
  </si>
  <si>
    <t>Opravy a udržování (číslo účtu 511)</t>
  </si>
  <si>
    <t>Cestovné (číslo účtu 512)</t>
  </si>
  <si>
    <t>Náklady na reprezentaci (číslo účtu 513)</t>
  </si>
  <si>
    <t>Ostatní služby (číslo účtu 518)</t>
  </si>
  <si>
    <t>Mzdové náklady (číslo účtu 521)</t>
  </si>
  <si>
    <t>Zákonné sociální pojištění (číslo účtu 524)</t>
  </si>
  <si>
    <t>Ostatní náklady ( účty 54x)</t>
  </si>
  <si>
    <t xml:space="preserve">Daně a poplatky (účty 531, 532 a 538) </t>
  </si>
  <si>
    <t>Odpisy dlouhodobého majetku (číslo účtu 551)</t>
  </si>
  <si>
    <t>Náklady z drobného dlouhodobého majetku (558)</t>
  </si>
  <si>
    <t>Prodaný dlouhodobý majetek  (účty 552, 553)</t>
  </si>
  <si>
    <t>Výnosy z prodeje vlastních výrobků (číslo účtu 601)</t>
  </si>
  <si>
    <t>Výnosy z prodeje služeb (číslo účtu 602)</t>
  </si>
  <si>
    <t>dle analytiky</t>
  </si>
  <si>
    <t>Výnosy z pronájmu (číslo účtu 603)</t>
  </si>
  <si>
    <t>Výnosy z prodaného zboží (číslo účtu 604)</t>
  </si>
  <si>
    <t>Jiné výnosy z vlastních výkonů (číslo účtu 609)</t>
  </si>
  <si>
    <t>Čerpání fondů (číslo účtu 648)</t>
  </si>
  <si>
    <t>Výnosy z transferů (dále VZT; 672)</t>
  </si>
  <si>
    <t>příděl z odpisů dlouhodobého majetku                 (416 xxxx)</t>
  </si>
  <si>
    <t>investiční dotace z rozpočtu zřizovatele (416 xxxx)</t>
  </si>
  <si>
    <t>investiční dotace ze státních fondů ( 416 xxxx)</t>
  </si>
  <si>
    <t>výnosy z prodeje svěřeného dlouhodobého majetku (416 xxxx)</t>
  </si>
  <si>
    <t>dary a příspěvky od jiných subjektů  (416 xxxx)</t>
  </si>
  <si>
    <t>výnosy z prodeje vlastního majetku PO (416 xxxx)</t>
  </si>
  <si>
    <t>převod z rezervního fondu (416 xxxx)</t>
  </si>
  <si>
    <t>přijaté prostředky ze zahraničí na dl. majetek (416 xxxx)</t>
  </si>
  <si>
    <t>investiční výstavba, rekonstrukce, modernizace (416 xxxx)</t>
  </si>
  <si>
    <t>pořízení strojů a zařízení a ostatní nákupy (416 xxxx)</t>
  </si>
  <si>
    <t>posílení zdrojů oprav a údržby majetku (416 xxxx)</t>
  </si>
  <si>
    <t>ostatní použití (např.splátky inv.úvěrů) (416 xxxx)</t>
  </si>
  <si>
    <t>odvody do rozpočtu zřizovatele 416 xxxx)</t>
  </si>
  <si>
    <t>zlepšený výsledek hospodaření (413 xxxx)</t>
  </si>
  <si>
    <t>úhrada zhoršeného výsledku hospodaření (413 xxxx)</t>
  </si>
  <si>
    <t>úhrada sankcí (413 xxxx)</t>
  </si>
  <si>
    <t>posílení investičního fondu se souhlasem zřizovatele (413 xxxx)</t>
  </si>
  <si>
    <t>překlenutí časového nesouladu mezi výnosy a náklady (413 xxxx)</t>
  </si>
  <si>
    <t>ostatní čerpání fondu (413 xxxx)</t>
  </si>
  <si>
    <t>použití fondu na překročení limitu prostředků na platy (411 xxxx)</t>
  </si>
  <si>
    <t>na odměny (411 xxxx)</t>
  </si>
  <si>
    <t>zákl. příděl dle vyhl. MF 114/2002 Sb.       (412 xxxx)</t>
  </si>
  <si>
    <t>náhrada škod a pojistná plnění od pojišťovny k majetku FKSP  (412 xxxx)</t>
  </si>
  <si>
    <t>peněžní a jiné dary (412 xxxx)</t>
  </si>
  <si>
    <t>stravování (412 xxxx)</t>
  </si>
  <si>
    <t>rekreace (412 xxxx)</t>
  </si>
  <si>
    <t>kultura, tělovýchova, sport (412 xxxx)</t>
  </si>
  <si>
    <t>sociální výpomoci  (412 xxxx)</t>
  </si>
  <si>
    <t>peněžní a nepeněžní dary  (412 xxxx)</t>
  </si>
  <si>
    <t>penzijní připojištění (412 xxxx)</t>
  </si>
  <si>
    <t>úhrada části pojistného na soukromé životní pojištění (412 xxxx)</t>
  </si>
  <si>
    <t>příděl ze zlepšeného výsledku hospodaření                           (411 xxxx)</t>
  </si>
  <si>
    <t>501/100 spotřeba materiálu hospodářská činnost</t>
  </si>
  <si>
    <t>501/200 nákup potravin hospodářská činnost</t>
  </si>
  <si>
    <t>501/300 učebnice</t>
  </si>
  <si>
    <t>501/310 uč. Pomůcky</t>
  </si>
  <si>
    <t>501/320 šk. Potřeby</t>
  </si>
  <si>
    <t>501/340 knihy</t>
  </si>
  <si>
    <t>501/350 předplatné</t>
  </si>
  <si>
    <t>501/390 tonery</t>
  </si>
  <si>
    <t>501/400 čistící prostředky</t>
  </si>
  <si>
    <t>501/410 mat. na údržbu a opravy</t>
  </si>
  <si>
    <t>501/420,430 drobný maj. Do 3000</t>
  </si>
  <si>
    <t>501/460 ostatní mat.</t>
  </si>
  <si>
    <t>501/470 nákup potravin jídelna</t>
  </si>
  <si>
    <t>501/360 kancelářský mat.xeropapír</t>
  </si>
  <si>
    <t>501/370 tiskopisy</t>
  </si>
  <si>
    <t>502/100 elektřina</t>
  </si>
  <si>
    <t>502/400 vodné stočné</t>
  </si>
  <si>
    <t>518/0300 pevná linka</t>
  </si>
  <si>
    <t>518/0310 mobily</t>
  </si>
  <si>
    <t>518/0320 internet</t>
  </si>
  <si>
    <t>518/0330 poštovné</t>
  </si>
  <si>
    <t>518/0340 odvoz odpadu</t>
  </si>
  <si>
    <t>518/0350 zpracování platů</t>
  </si>
  <si>
    <t>518/360 kurzy a školení</t>
  </si>
  <si>
    <t>518/370 revize a odborné prohlídky</t>
  </si>
  <si>
    <t>518/0380 služby správce PC sítě</t>
  </si>
  <si>
    <t>518/400 poplatky za programy</t>
  </si>
  <si>
    <t>518/420 nájemné</t>
  </si>
  <si>
    <t>518/480 ostatní služby</t>
  </si>
  <si>
    <t>518/410 testování žáků</t>
  </si>
  <si>
    <t>518/430 kurz plavání</t>
  </si>
  <si>
    <t>Název organizace:Základní škola a mateřská škola Mosty u Jablunkova 750, příspěvková organizace</t>
  </si>
  <si>
    <t>Základní škola a mateřská škola Mosty u Jablunkova 750, příspěvková organizace</t>
  </si>
  <si>
    <t>IČ:75029901</t>
  </si>
  <si>
    <t>Zákonné sociální pojištění (číslo účtu 524/100,110)</t>
  </si>
  <si>
    <t>platy pedagogických zaměstnanců zřizovatel 521/500</t>
  </si>
  <si>
    <t>ONIV</t>
  </si>
  <si>
    <t>Zákonné sociální náklady (číslo účtu 527)</t>
  </si>
  <si>
    <t>IČ: 75029901</t>
  </si>
  <si>
    <t>Název organizace: Základní škola a mateřská škola Mosty u Jablunkova 750, příspěvková organizace, 739 98 Mosty u Jablunkova</t>
  </si>
  <si>
    <t>Jiné sociální pojištění (číslo účtu 525)</t>
  </si>
  <si>
    <t>Zákonné sociální pojištění (číslo účtu 524) zřizovatel</t>
  </si>
  <si>
    <t>Jiné sociální náklady (číslo účtu 528)</t>
  </si>
  <si>
    <t>Zákonné sociální náklady (číslo účtu 527/300)</t>
  </si>
  <si>
    <t>10=6+7+8+9</t>
  </si>
  <si>
    <t>15=11+12+13+14</t>
  </si>
  <si>
    <t>HČ Hrčava</t>
  </si>
  <si>
    <t>DČ Hrčava</t>
  </si>
  <si>
    <t>Školní rok 2019/2020</t>
  </si>
  <si>
    <t>P.č.ř.</t>
  </si>
  <si>
    <t>Prodané zbotí (číslo účtu 504)</t>
  </si>
  <si>
    <t>Výnosy z prodeje dlouhod.majetku (účty 645 a 646)</t>
  </si>
  <si>
    <t>platy nepedagog.zaměstnanců číslo účtu 521/100</t>
  </si>
  <si>
    <t>VZT vybr.míst.vládních institucí z transf.ze zahraničí (672)</t>
  </si>
  <si>
    <t>v tis. Kč</t>
  </si>
  <si>
    <t>511/0300-0320 budova, inventář</t>
  </si>
  <si>
    <t>VZT vybr.míst.vládních institucí (např. MŠMT, MK)600-605</t>
  </si>
  <si>
    <t>502/320 plyn, peletky Hrčava</t>
  </si>
  <si>
    <t>VZT vybr.míst.vládních institucí z transferů (jiné ÚSC,RR)šablon</t>
  </si>
  <si>
    <t>platy šablony</t>
  </si>
  <si>
    <t>5XX šablony</t>
  </si>
  <si>
    <t>OON (521/340) + topič Hrč</t>
  </si>
  <si>
    <t>Školní rok 2020/2021</t>
  </si>
  <si>
    <t>Předpokládaný počet žáků Hrčava: 15</t>
  </si>
  <si>
    <t>VZT vybr.míst.vládních institucí (od zřizovatele)672/500</t>
  </si>
  <si>
    <t>VZT vybr.míst.vládních institucí (od Obce Hrčava)</t>
  </si>
  <si>
    <t>5xx-školní pomůcky,potřeby,kopírování, ...</t>
  </si>
  <si>
    <t>VZT-vybr.míst.vládních institucí (od zřiovatele-pomůcky,potř.)</t>
  </si>
  <si>
    <t xml:space="preserve">  </t>
  </si>
  <si>
    <t xml:space="preserve">Počet žáků ZŠ Mosty: </t>
  </si>
  <si>
    <t>Počet dětí MŠ Mosty:</t>
  </si>
  <si>
    <t xml:space="preserve">Počet žáků ZŠ Hrčava: </t>
  </si>
  <si>
    <t>Počet dětí MŠ Hrč.:</t>
  </si>
  <si>
    <t>Upravený rozpočet na rok 2019 k 4.9.2019</t>
  </si>
  <si>
    <t>Odhad (skutečnost) k 31.12.2019</t>
  </si>
  <si>
    <t>Návrh rozpočtu na rok 2020</t>
  </si>
  <si>
    <t>HČ ZŠ Mosty</t>
  </si>
  <si>
    <t>DČ ZŠ Mosty</t>
  </si>
  <si>
    <t>HČ MŠ Mosty</t>
  </si>
  <si>
    <t>DČ MŠ Mosty</t>
  </si>
  <si>
    <t xml:space="preserve">DČ ZŠ Mosty </t>
  </si>
  <si>
    <t>22=16+17+18+19+20</t>
  </si>
  <si>
    <t>Spotřeba energie a ost.nesklad.dod (účty 502)</t>
  </si>
  <si>
    <t>dle anal.: např.platy pedag.zaměstn.(521 /300)</t>
  </si>
  <si>
    <t>Zákon.sociální pojištění (účet 524/100,110) CS</t>
  </si>
  <si>
    <t>Zákon.sociální náklady (527/500 FKSP zřizovatel</t>
  </si>
  <si>
    <t>Zákon.sociální náklady (číslo účtu 527/100,110)</t>
  </si>
  <si>
    <t>Ostatní náklady (účty 5xx-kromě účtů 591 a 595)</t>
  </si>
  <si>
    <t>Ost.výnosy z činnosti (účty 649/300,310)čipy</t>
  </si>
  <si>
    <t>Ostatní výnosy (účty 64x mimo účet 645,646,648,649 )</t>
  </si>
  <si>
    <t>Úroky, kurz.zisky a ost.fin.výnosy (účty 66x)</t>
  </si>
  <si>
    <t>Výsledek hospodař.před zdan.(ř. 20 - 1)</t>
  </si>
  <si>
    <t>Výsledek hospodaření po zdan(ř.32-33-34)</t>
  </si>
  <si>
    <t>Stav investičního fondu k 31. 12.2019</t>
  </si>
  <si>
    <t>Stav FKSP K 31.12.2019</t>
  </si>
  <si>
    <t>Stav rezervního fondu k 31.12.2019</t>
  </si>
  <si>
    <t>Stav fondu odměn k 31.12.2019</t>
  </si>
  <si>
    <t>NA ROK 2020</t>
  </si>
  <si>
    <t>Stav FKSP k 31. 12. 2020</t>
  </si>
  <si>
    <t>Změna stavu za rok 2020</t>
  </si>
  <si>
    <t>Stav investičního fondu k 31. 12. 2020</t>
  </si>
  <si>
    <t>Stav rezervního fondu k 31. 12. 2020</t>
  </si>
  <si>
    <t>Stav fondu odměn k 31. 12. 2020</t>
  </si>
  <si>
    <t>Školní rok 2021/2022</t>
  </si>
  <si>
    <t>Předpokládaný počet žáků Mosty: 252</t>
  </si>
  <si>
    <t>rok 2021</t>
  </si>
  <si>
    <t>Návrh rozpočtu na rok 2022</t>
  </si>
  <si>
    <t>STŘEDNĚDOBÝ VÝHLED ROZPOČTU NA OBDOBÍ 2021-2022</t>
  </si>
  <si>
    <t>Předpokládaný počet dětí Mš Mosty: 113</t>
  </si>
  <si>
    <t>Schváleno radou obce usnesením č.31/319 dne 16.12.2019</t>
  </si>
  <si>
    <t>Schválený rozpočet na rok 2020</t>
  </si>
  <si>
    <t>Schválený střednědobý výhled rozpočtu na období 2021-2022</t>
  </si>
  <si>
    <t>PLÁN NÁKLADŮ A VÝNOSŮ NA ROK 2020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</si>
</sst>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[$¥€-2]\ #\ ##,000_);[Red]\([$€-2]\ #\ ##,000\)"/>
  </numFmts>
  <fonts count="52">
    <font>
      <sz val="10"/>
      <name val="Times New Roman CE"/>
      <family val="0"/>
    </font>
    <font>
      <sz val="10"/>
      <name val="Arial CE"/>
      <family val="0"/>
    </font>
    <font>
      <u val="single"/>
      <sz val="7.5"/>
      <color indexed="12"/>
      <name val="Times New Roman CE"/>
      <family val="0"/>
    </font>
    <font>
      <u val="single"/>
      <sz val="7.5"/>
      <color indexed="36"/>
      <name val="Times New Roman CE"/>
      <family val="0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10"/>
      <color indexed="10"/>
      <name val="Tahoma"/>
      <family val="2"/>
    </font>
    <font>
      <sz val="11"/>
      <name val="Tahoma"/>
      <family val="2"/>
    </font>
    <font>
      <i/>
      <sz val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6" tint="0.5999900102615356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4" fillId="34" borderId="11" xfId="0" applyFont="1" applyFill="1" applyBorder="1" applyAlignment="1">
      <alignment/>
    </xf>
    <xf numFmtId="0" fontId="10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4" fillId="34" borderId="13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wrapText="1"/>
    </xf>
    <xf numFmtId="4" fontId="4" fillId="34" borderId="15" xfId="0" applyNumberFormat="1" applyFont="1" applyFill="1" applyBorder="1" applyAlignment="1">
      <alignment wrapText="1"/>
    </xf>
    <xf numFmtId="4" fontId="4" fillId="34" borderId="13" xfId="0" applyNumberFormat="1" applyFont="1" applyFill="1" applyBorder="1" applyAlignment="1">
      <alignment horizontal="right" wrapText="1"/>
    </xf>
    <xf numFmtId="4" fontId="7" fillId="34" borderId="15" xfId="0" applyNumberFormat="1" applyFont="1" applyFill="1" applyBorder="1" applyAlignment="1">
      <alignment wrapText="1"/>
    </xf>
    <xf numFmtId="0" fontId="10" fillId="34" borderId="14" xfId="0" applyFont="1" applyFill="1" applyBorder="1" applyAlignment="1">
      <alignment wrapText="1"/>
    </xf>
    <xf numFmtId="4" fontId="10" fillId="34" borderId="15" xfId="0" applyNumberFormat="1" applyFont="1" applyFill="1" applyBorder="1" applyAlignment="1">
      <alignment wrapText="1"/>
    </xf>
    <xf numFmtId="0" fontId="4" fillId="34" borderId="14" xfId="0" applyFont="1" applyFill="1" applyBorder="1" applyAlignment="1">
      <alignment wrapText="1"/>
    </xf>
    <xf numFmtId="4" fontId="4" fillId="34" borderId="15" xfId="0" applyNumberFormat="1" applyFont="1" applyFill="1" applyBorder="1" applyAlignment="1">
      <alignment vertical="top" wrapText="1"/>
    </xf>
    <xf numFmtId="4" fontId="4" fillId="34" borderId="11" xfId="0" applyNumberFormat="1" applyFont="1" applyFill="1" applyBorder="1" applyAlignment="1">
      <alignment wrapText="1"/>
    </xf>
    <xf numFmtId="4" fontId="7" fillId="34" borderId="11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left"/>
    </xf>
    <xf numFmtId="4" fontId="4" fillId="34" borderId="0" xfId="0" applyNumberFormat="1" applyFont="1" applyFill="1" applyAlignment="1">
      <alignment/>
    </xf>
    <xf numFmtId="0" fontId="4" fillId="34" borderId="11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2" fontId="4" fillId="34" borderId="11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4" fontId="4" fillId="34" borderId="0" xfId="0" applyNumberFormat="1" applyFont="1" applyFill="1" applyAlignment="1">
      <alignment horizontal="center" vertical="top" wrapText="1"/>
    </xf>
    <xf numFmtId="4" fontId="4" fillId="34" borderId="0" xfId="0" applyNumberFormat="1" applyFont="1" applyFill="1" applyAlignment="1">
      <alignment horizontal="center" wrapText="1"/>
    </xf>
    <xf numFmtId="0" fontId="4" fillId="34" borderId="0" xfId="0" applyFont="1" applyFill="1" applyBorder="1" applyAlignment="1">
      <alignment wrapText="1"/>
    </xf>
    <xf numFmtId="2" fontId="4" fillId="34" borderId="0" xfId="0" applyNumberFormat="1" applyFont="1" applyFill="1" applyBorder="1" applyAlignment="1">
      <alignment/>
    </xf>
    <xf numFmtId="4" fontId="7" fillId="34" borderId="14" xfId="0" applyNumberFormat="1" applyFont="1" applyFill="1" applyBorder="1" applyAlignment="1">
      <alignment wrapText="1"/>
    </xf>
    <xf numFmtId="4" fontId="10" fillId="34" borderId="14" xfId="0" applyNumberFormat="1" applyFont="1" applyFill="1" applyBorder="1" applyAlignment="1">
      <alignment wrapText="1"/>
    </xf>
    <xf numFmtId="4" fontId="4" fillId="34" borderId="14" xfId="0" applyNumberFormat="1" applyFont="1" applyFill="1" applyBorder="1" applyAlignment="1">
      <alignment wrapText="1"/>
    </xf>
    <xf numFmtId="0" fontId="7" fillId="34" borderId="0" xfId="0" applyFont="1" applyFill="1" applyAlignment="1">
      <alignment horizontal="left" wrapText="1"/>
    </xf>
    <xf numFmtId="0" fontId="4" fillId="34" borderId="0" xfId="0" applyFont="1" applyFill="1" applyAlignment="1" applyProtection="1">
      <alignment/>
      <protection/>
    </xf>
    <xf numFmtId="1" fontId="4" fillId="34" borderId="0" xfId="0" applyNumberFormat="1" applyFont="1" applyFill="1" applyAlignment="1">
      <alignment/>
    </xf>
    <xf numFmtId="0" fontId="13" fillId="34" borderId="0" xfId="46" applyFont="1" applyFill="1">
      <alignment/>
      <protection/>
    </xf>
    <xf numFmtId="0" fontId="4" fillId="34" borderId="0" xfId="46" applyFont="1" applyFill="1">
      <alignment/>
      <protection/>
    </xf>
    <xf numFmtId="0" fontId="4" fillId="34" borderId="0" xfId="46" applyFont="1" applyFill="1" applyAlignment="1">
      <alignment horizontal="centerContinuous"/>
      <protection/>
    </xf>
    <xf numFmtId="1" fontId="7" fillId="34" borderId="0" xfId="46" applyNumberFormat="1" applyFont="1" applyFill="1">
      <alignment/>
      <protection/>
    </xf>
    <xf numFmtId="0" fontId="6" fillId="34" borderId="0" xfId="46" applyFont="1" applyFill="1">
      <alignment/>
      <protection/>
    </xf>
    <xf numFmtId="1" fontId="4" fillId="34" borderId="0" xfId="46" applyNumberFormat="1" applyFont="1" applyFill="1" applyAlignment="1">
      <alignment vertical="top"/>
      <protection/>
    </xf>
    <xf numFmtId="0" fontId="4" fillId="34" borderId="0" xfId="46" applyFont="1" applyFill="1" applyAlignment="1">
      <alignment vertical="top"/>
      <protection/>
    </xf>
    <xf numFmtId="0" fontId="4" fillId="34" borderId="0" xfId="46" applyFont="1" applyFill="1" applyBorder="1" applyAlignment="1" applyProtection="1">
      <alignment vertical="top"/>
      <protection/>
    </xf>
    <xf numFmtId="0" fontId="4" fillId="34" borderId="0" xfId="46" applyFont="1" applyFill="1" applyAlignment="1">
      <alignment horizontal="left" vertical="top"/>
      <protection/>
    </xf>
    <xf numFmtId="1" fontId="4" fillId="34" borderId="0" xfId="46" applyNumberFormat="1" applyFont="1" applyFill="1" applyAlignment="1">
      <alignment horizontal="centerContinuous" vertical="top"/>
      <protection/>
    </xf>
    <xf numFmtId="0" fontId="4" fillId="34" borderId="0" xfId="46" applyFont="1" applyFill="1" applyAlignment="1">
      <alignment horizontal="centerContinuous" vertical="top"/>
      <protection/>
    </xf>
    <xf numFmtId="0" fontId="4" fillId="34" borderId="0" xfId="0" applyFont="1" applyFill="1" applyAlignment="1">
      <alignment horizontal="right"/>
    </xf>
    <xf numFmtId="0" fontId="4" fillId="34" borderId="16" xfId="46" applyFont="1" applyFill="1" applyBorder="1">
      <alignment/>
      <protection/>
    </xf>
    <xf numFmtId="0" fontId="4" fillId="34" borderId="17" xfId="46" applyFont="1" applyFill="1" applyBorder="1" applyAlignment="1">
      <alignment horizontal="center" vertical="center"/>
      <protection/>
    </xf>
    <xf numFmtId="1" fontId="4" fillId="34" borderId="18" xfId="46" applyNumberFormat="1" applyFont="1" applyFill="1" applyBorder="1">
      <alignment/>
      <protection/>
    </xf>
    <xf numFmtId="0" fontId="10" fillId="34" borderId="19" xfId="46" applyFont="1" applyFill="1" applyBorder="1" applyAlignment="1">
      <alignment horizontal="center" vertical="top"/>
      <protection/>
    </xf>
    <xf numFmtId="0" fontId="10" fillId="34" borderId="20" xfId="46" applyFont="1" applyFill="1" applyBorder="1" applyAlignment="1">
      <alignment horizontal="center" vertical="top"/>
      <protection/>
    </xf>
    <xf numFmtId="1" fontId="4" fillId="34" borderId="21" xfId="46" applyNumberFormat="1" applyFont="1" applyFill="1" applyBorder="1" applyAlignment="1">
      <alignment horizontal="center" vertical="top"/>
      <protection/>
    </xf>
    <xf numFmtId="0" fontId="7" fillId="34" borderId="0" xfId="0" applyFont="1" applyFill="1" applyAlignment="1">
      <alignment/>
    </xf>
    <xf numFmtId="1" fontId="4" fillId="34" borderId="22" xfId="46" applyNumberFormat="1" applyFont="1" applyFill="1" applyBorder="1" applyAlignment="1">
      <alignment horizontal="center" vertical="top"/>
      <protection/>
    </xf>
    <xf numFmtId="1" fontId="4" fillId="34" borderId="23" xfId="46" applyNumberFormat="1" applyFont="1" applyFill="1" applyBorder="1" applyAlignment="1">
      <alignment horizontal="center" vertical="top"/>
      <protection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 horizontal="left"/>
    </xf>
    <xf numFmtId="0" fontId="9" fillId="34" borderId="0" xfId="0" applyFont="1" applyFill="1" applyAlignment="1">
      <alignment/>
    </xf>
    <xf numFmtId="0" fontId="10" fillId="34" borderId="24" xfId="46" applyFont="1" applyFill="1" applyBorder="1" applyAlignment="1">
      <alignment horizontal="center" vertical="top"/>
      <protection/>
    </xf>
    <xf numFmtId="4" fontId="4" fillId="34" borderId="25" xfId="46" applyNumberFormat="1" applyFont="1" applyFill="1" applyBorder="1" applyAlignment="1" applyProtection="1">
      <alignment horizontal="right" wrapText="1"/>
      <protection locked="0"/>
    </xf>
    <xf numFmtId="4" fontId="4" fillId="34" borderId="15" xfId="46" applyNumberFormat="1" applyFont="1" applyFill="1" applyBorder="1" applyAlignment="1" applyProtection="1">
      <alignment horizontal="right" wrapText="1"/>
      <protection locked="0"/>
    </xf>
    <xf numFmtId="4" fontId="4" fillId="34" borderId="14" xfId="46" applyNumberFormat="1" applyFont="1" applyFill="1" applyBorder="1" applyAlignment="1" applyProtection="1">
      <alignment horizontal="right" wrapText="1"/>
      <protection locked="0"/>
    </xf>
    <xf numFmtId="4" fontId="4" fillId="34" borderId="26" xfId="46" applyNumberFormat="1" applyFont="1" applyFill="1" applyBorder="1" applyAlignment="1" applyProtection="1">
      <alignment horizontal="right" wrapText="1"/>
      <protection locked="0"/>
    </xf>
    <xf numFmtId="4" fontId="7" fillId="4" borderId="27" xfId="46" applyNumberFormat="1" applyFont="1" applyFill="1" applyBorder="1" applyAlignment="1">
      <alignment horizontal="right" wrapText="1"/>
      <protection/>
    </xf>
    <xf numFmtId="4" fontId="4" fillId="34" borderId="28" xfId="46" applyNumberFormat="1" applyFont="1" applyFill="1" applyBorder="1" applyAlignment="1" applyProtection="1">
      <alignment horizontal="right" wrapText="1"/>
      <protection locked="0"/>
    </xf>
    <xf numFmtId="4" fontId="4" fillId="34" borderId="29" xfId="46" applyNumberFormat="1" applyFont="1" applyFill="1" applyBorder="1" applyAlignment="1" applyProtection="1">
      <alignment horizontal="right" wrapText="1"/>
      <protection locked="0"/>
    </xf>
    <xf numFmtId="4" fontId="4" fillId="34" borderId="30" xfId="46" applyNumberFormat="1" applyFont="1" applyFill="1" applyBorder="1" applyAlignment="1" applyProtection="1">
      <alignment horizontal="right" wrapText="1"/>
      <protection locked="0"/>
    </xf>
    <xf numFmtId="4" fontId="4" fillId="34" borderId="31" xfId="46" applyNumberFormat="1" applyFont="1" applyFill="1" applyBorder="1" applyAlignment="1" applyProtection="1">
      <alignment horizontal="right" wrapText="1"/>
      <protection locked="0"/>
    </xf>
    <xf numFmtId="4" fontId="4" fillId="34" borderId="32" xfId="46" applyNumberFormat="1" applyFont="1" applyFill="1" applyBorder="1" applyAlignment="1" applyProtection="1">
      <alignment horizontal="right" wrapText="1"/>
      <protection locked="0"/>
    </xf>
    <xf numFmtId="4" fontId="7" fillId="34" borderId="33" xfId="46" applyNumberFormat="1" applyFont="1" applyFill="1" applyBorder="1" applyAlignment="1">
      <alignment horizontal="right" wrapText="1"/>
      <protection/>
    </xf>
    <xf numFmtId="4" fontId="4" fillId="34" borderId="34" xfId="46" applyNumberFormat="1" applyFont="1" applyFill="1" applyBorder="1" applyAlignment="1" applyProtection="1">
      <alignment horizontal="right" wrapText="1"/>
      <protection locked="0"/>
    </xf>
    <xf numFmtId="4" fontId="4" fillId="34" borderId="35" xfId="46" applyNumberFormat="1" applyFont="1" applyFill="1" applyBorder="1" applyAlignment="1" applyProtection="1">
      <alignment horizontal="right" wrapText="1"/>
      <protection locked="0"/>
    </xf>
    <xf numFmtId="4" fontId="4" fillId="34" borderId="20" xfId="46" applyNumberFormat="1" applyFont="1" applyFill="1" applyBorder="1" applyAlignment="1" applyProtection="1">
      <alignment horizontal="right" wrapText="1"/>
      <protection locked="0"/>
    </xf>
    <xf numFmtId="4" fontId="4" fillId="34" borderId="19" xfId="46" applyNumberFormat="1" applyFont="1" applyFill="1" applyBorder="1" applyAlignment="1" applyProtection="1">
      <alignment horizontal="right" wrapText="1"/>
      <protection locked="0"/>
    </xf>
    <xf numFmtId="4" fontId="7" fillId="34" borderId="36" xfId="46" applyNumberFormat="1" applyFont="1" applyFill="1" applyBorder="1" applyAlignment="1">
      <alignment horizontal="right" wrapText="1"/>
      <protection/>
    </xf>
    <xf numFmtId="4" fontId="4" fillId="34" borderId="37" xfId="46" applyNumberFormat="1" applyFont="1" applyFill="1" applyBorder="1" applyAlignment="1" applyProtection="1">
      <alignment horizontal="right" wrapText="1"/>
      <protection locked="0"/>
    </xf>
    <xf numFmtId="4" fontId="4" fillId="34" borderId="38" xfId="46" applyNumberFormat="1" applyFont="1" applyFill="1" applyBorder="1" applyAlignment="1" applyProtection="1">
      <alignment horizontal="right" wrapText="1"/>
      <protection locked="0"/>
    </xf>
    <xf numFmtId="4" fontId="7" fillId="34" borderId="39" xfId="46" applyNumberFormat="1" applyFont="1" applyFill="1" applyBorder="1" applyAlignment="1" applyProtection="1">
      <alignment horizontal="right" wrapText="1"/>
      <protection/>
    </xf>
    <xf numFmtId="4" fontId="4" fillId="4" borderId="25" xfId="46" applyNumberFormat="1" applyFont="1" applyFill="1" applyBorder="1" applyAlignment="1" applyProtection="1">
      <alignment horizontal="right" wrapText="1"/>
      <protection locked="0"/>
    </xf>
    <xf numFmtId="4" fontId="4" fillId="4" borderId="15" xfId="46" applyNumberFormat="1" applyFont="1" applyFill="1" applyBorder="1" applyAlignment="1" applyProtection="1">
      <alignment horizontal="right" wrapText="1"/>
      <protection locked="0"/>
    </xf>
    <xf numFmtId="1" fontId="4" fillId="4" borderId="21" xfId="46" applyNumberFormat="1" applyFont="1" applyFill="1" applyBorder="1" applyAlignment="1">
      <alignment horizontal="center" vertical="top"/>
      <protection/>
    </xf>
    <xf numFmtId="4" fontId="4" fillId="4" borderId="14" xfId="46" applyNumberFormat="1" applyFont="1" applyFill="1" applyBorder="1" applyAlignment="1" applyProtection="1">
      <alignment horizontal="right" wrapText="1"/>
      <protection locked="0"/>
    </xf>
    <xf numFmtId="4" fontId="4" fillId="4" borderId="26" xfId="46" applyNumberFormat="1" applyFont="1" applyFill="1" applyBorder="1" applyAlignment="1" applyProtection="1">
      <alignment horizontal="right" wrapText="1"/>
      <protection locked="0"/>
    </xf>
    <xf numFmtId="4" fontId="4" fillId="4" borderId="11" xfId="46" applyNumberFormat="1" applyFont="1" applyFill="1" applyBorder="1" applyAlignment="1" applyProtection="1">
      <alignment horizontal="right" wrapText="1"/>
      <protection locked="0"/>
    </xf>
    <xf numFmtId="4" fontId="4" fillId="34" borderId="40" xfId="46" applyNumberFormat="1" applyFont="1" applyFill="1" applyBorder="1" applyAlignment="1">
      <alignment horizontal="right" wrapText="1"/>
      <protection/>
    </xf>
    <xf numFmtId="4" fontId="4" fillId="34" borderId="27" xfId="46" applyNumberFormat="1" applyFont="1" applyFill="1" applyBorder="1" applyAlignment="1">
      <alignment horizontal="right" wrapText="1"/>
      <protection/>
    </xf>
    <xf numFmtId="4" fontId="4" fillId="4" borderId="28" xfId="46" applyNumberFormat="1" applyFont="1" applyFill="1" applyBorder="1" applyAlignment="1" applyProtection="1">
      <alignment horizontal="right" wrapText="1"/>
      <protection locked="0"/>
    </xf>
    <xf numFmtId="4" fontId="4" fillId="4" borderId="12" xfId="46" applyNumberFormat="1" applyFont="1" applyFill="1" applyBorder="1" applyAlignment="1" applyProtection="1">
      <alignment horizontal="right" wrapText="1"/>
      <protection locked="0"/>
    </xf>
    <xf numFmtId="4" fontId="4" fillId="4" borderId="41" xfId="46" applyNumberFormat="1" applyFont="1" applyFill="1" applyBorder="1" applyAlignment="1" applyProtection="1">
      <alignment horizontal="right" wrapText="1"/>
      <protection locked="0"/>
    </xf>
    <xf numFmtId="1" fontId="4" fillId="0" borderId="21" xfId="46" applyNumberFormat="1" applyFont="1" applyFill="1" applyBorder="1" applyAlignment="1">
      <alignment horizontal="center" vertical="top"/>
      <protection/>
    </xf>
    <xf numFmtId="4" fontId="4" fillId="0" borderId="25" xfId="46" applyNumberFormat="1" applyFont="1" applyFill="1" applyBorder="1" applyAlignment="1" applyProtection="1">
      <alignment horizontal="right" wrapText="1"/>
      <protection locked="0"/>
    </xf>
    <xf numFmtId="4" fontId="4" fillId="0" borderId="15" xfId="46" applyNumberFormat="1" applyFont="1" applyFill="1" applyBorder="1" applyAlignment="1" applyProtection="1">
      <alignment horizontal="right" wrapText="1"/>
      <protection locked="0"/>
    </xf>
    <xf numFmtId="4" fontId="4" fillId="0" borderId="14" xfId="46" applyNumberFormat="1" applyFont="1" applyFill="1" applyBorder="1" applyAlignment="1" applyProtection="1">
      <alignment horizontal="right" wrapText="1"/>
      <protection locked="0"/>
    </xf>
    <xf numFmtId="4" fontId="4" fillId="0" borderId="26" xfId="46" applyNumberFormat="1" applyFont="1" applyFill="1" applyBorder="1" applyAlignment="1" applyProtection="1">
      <alignment horizontal="right" wrapText="1"/>
      <protection locked="0"/>
    </xf>
    <xf numFmtId="1" fontId="4" fillId="7" borderId="18" xfId="46" applyNumberFormat="1" applyFont="1" applyFill="1" applyBorder="1" applyAlignment="1">
      <alignment horizontal="center" vertical="top"/>
      <protection/>
    </xf>
    <xf numFmtId="4" fontId="7" fillId="7" borderId="42" xfId="46" applyNumberFormat="1" applyFont="1" applyFill="1" applyBorder="1" applyAlignment="1" applyProtection="1">
      <alignment horizontal="right" wrapText="1"/>
      <protection locked="0"/>
    </xf>
    <xf numFmtId="1" fontId="7" fillId="7" borderId="21" xfId="46" applyNumberFormat="1" applyFont="1" applyFill="1" applyBorder="1" applyAlignment="1">
      <alignment horizontal="center" vertical="top"/>
      <protection/>
    </xf>
    <xf numFmtId="4" fontId="7" fillId="7" borderId="42" xfId="46" applyNumberFormat="1" applyFont="1" applyFill="1" applyBorder="1" applyAlignment="1" applyProtection="1">
      <alignment horizontal="right" wrapText="1"/>
      <protection/>
    </xf>
    <xf numFmtId="1" fontId="4" fillId="4" borderId="22" xfId="46" applyNumberFormat="1" applyFont="1" applyFill="1" applyBorder="1" applyAlignment="1">
      <alignment horizontal="center" vertical="top"/>
      <protection/>
    </xf>
    <xf numFmtId="1" fontId="4" fillId="7" borderId="22" xfId="46" applyNumberFormat="1" applyFont="1" applyFill="1" applyBorder="1" applyAlignment="1">
      <alignment horizontal="center" vertical="top"/>
      <protection/>
    </xf>
    <xf numFmtId="4" fontId="7" fillId="7" borderId="42" xfId="46" applyNumberFormat="1" applyFont="1" applyFill="1" applyBorder="1" applyAlignment="1">
      <alignment horizontal="right"/>
      <protection/>
    </xf>
    <xf numFmtId="1" fontId="4" fillId="7" borderId="21" xfId="46" applyNumberFormat="1" applyFont="1" applyFill="1" applyBorder="1" applyAlignment="1">
      <alignment horizontal="center" vertical="top"/>
      <protection/>
    </xf>
    <xf numFmtId="4" fontId="7" fillId="7" borderId="43" xfId="46" applyNumberFormat="1" applyFont="1" applyFill="1" applyBorder="1" applyAlignment="1">
      <alignment horizontal="right"/>
      <protection/>
    </xf>
    <xf numFmtId="4" fontId="4" fillId="0" borderId="27" xfId="46" applyNumberFormat="1" applyFont="1" applyFill="1" applyBorder="1" applyAlignment="1">
      <alignment horizontal="right" wrapText="1"/>
      <protection/>
    </xf>
    <xf numFmtId="0" fontId="4" fillId="35" borderId="0" xfId="0" applyFont="1" applyFill="1" applyAlignment="1">
      <alignment/>
    </xf>
    <xf numFmtId="0" fontId="4" fillId="34" borderId="0" xfId="0" applyFont="1" applyFill="1" applyAlignment="1">
      <alignment horizontal="left"/>
    </xf>
    <xf numFmtId="0" fontId="10" fillId="34" borderId="44" xfId="46" applyFont="1" applyFill="1" applyBorder="1" applyAlignment="1">
      <alignment horizontal="center" vertical="top"/>
      <protection/>
    </xf>
    <xf numFmtId="4" fontId="7" fillId="4" borderId="21" xfId="46" applyNumberFormat="1" applyFont="1" applyFill="1" applyBorder="1" applyAlignment="1" applyProtection="1">
      <alignment horizontal="right" wrapText="1"/>
      <protection locked="0"/>
    </xf>
    <xf numFmtId="4" fontId="7" fillId="7" borderId="18" xfId="46" applyNumberFormat="1" applyFont="1" applyFill="1" applyBorder="1" applyAlignment="1" applyProtection="1">
      <alignment horizontal="right" wrapText="1"/>
      <protection/>
    </xf>
    <xf numFmtId="4" fontId="7" fillId="7" borderId="18" xfId="46" applyNumberFormat="1" applyFont="1" applyFill="1" applyBorder="1" applyAlignment="1">
      <alignment horizontal="right"/>
      <protection/>
    </xf>
    <xf numFmtId="4" fontId="7" fillId="7" borderId="23" xfId="46" applyNumberFormat="1" applyFont="1" applyFill="1" applyBorder="1" applyAlignment="1">
      <alignment horizontal="right"/>
      <protection/>
    </xf>
    <xf numFmtId="4" fontId="4" fillId="4" borderId="45" xfId="46" applyNumberFormat="1" applyFont="1" applyFill="1" applyBorder="1" applyAlignment="1" applyProtection="1">
      <alignment horizontal="right" wrapText="1"/>
      <protection locked="0"/>
    </xf>
    <xf numFmtId="4" fontId="4" fillId="4" borderId="13" xfId="46" applyNumberFormat="1" applyFont="1" applyFill="1" applyBorder="1" applyAlignment="1" applyProtection="1">
      <alignment horizontal="right" wrapText="1"/>
      <protection locked="0"/>
    </xf>
    <xf numFmtId="4" fontId="4" fillId="4" borderId="0" xfId="46" applyNumberFormat="1" applyFont="1" applyFill="1" applyBorder="1" applyAlignment="1" applyProtection="1">
      <alignment horizontal="right" wrapText="1"/>
      <protection locked="0"/>
    </xf>
    <xf numFmtId="4" fontId="4" fillId="4" borderId="33" xfId="46" applyNumberFormat="1" applyFont="1" applyFill="1" applyBorder="1" applyAlignment="1">
      <alignment horizontal="right" wrapText="1"/>
      <protection/>
    </xf>
    <xf numFmtId="4" fontId="4" fillId="34" borderId="11" xfId="46" applyNumberFormat="1" applyFont="1" applyFill="1" applyBorder="1" applyAlignment="1" applyProtection="1">
      <alignment horizontal="right" wrapText="1"/>
      <protection locked="0"/>
    </xf>
    <xf numFmtId="4" fontId="4" fillId="4" borderId="29" xfId="46" applyNumberFormat="1" applyFont="1" applyFill="1" applyBorder="1" applyAlignment="1" applyProtection="1">
      <alignment horizontal="right" wrapText="1"/>
      <protection locked="0"/>
    </xf>
    <xf numFmtId="4" fontId="4" fillId="4" borderId="30" xfId="46" applyNumberFormat="1" applyFont="1" applyFill="1" applyBorder="1" applyAlignment="1" applyProtection="1">
      <alignment horizontal="right" wrapText="1"/>
      <protection locked="0"/>
    </xf>
    <xf numFmtId="4" fontId="4" fillId="4" borderId="31" xfId="46" applyNumberFormat="1" applyFont="1" applyFill="1" applyBorder="1" applyAlignment="1" applyProtection="1">
      <alignment horizontal="right" wrapText="1"/>
      <protection locked="0"/>
    </xf>
    <xf numFmtId="4" fontId="4" fillId="4" borderId="32" xfId="46" applyNumberFormat="1" applyFont="1" applyFill="1" applyBorder="1" applyAlignment="1" applyProtection="1">
      <alignment horizontal="right" wrapText="1"/>
      <protection locked="0"/>
    </xf>
    <xf numFmtId="0" fontId="14" fillId="34" borderId="36" xfId="46" applyFont="1" applyFill="1" applyBorder="1" applyAlignment="1">
      <alignment horizontal="center" vertical="top"/>
      <protection/>
    </xf>
    <xf numFmtId="0" fontId="4" fillId="35" borderId="0" xfId="46" applyFont="1" applyFill="1" applyAlignment="1">
      <alignment horizontal="centerContinuous"/>
      <protection/>
    </xf>
    <xf numFmtId="0" fontId="10" fillId="34" borderId="21" xfId="46" applyFont="1" applyFill="1" applyBorder="1" applyAlignment="1">
      <alignment wrapText="1"/>
      <protection/>
    </xf>
    <xf numFmtId="0" fontId="4" fillId="4" borderId="21" xfId="46" applyFont="1" applyFill="1" applyBorder="1" applyAlignment="1">
      <alignment wrapText="1"/>
      <protection/>
    </xf>
    <xf numFmtId="0" fontId="4" fillId="4" borderId="21" xfId="46" applyFont="1" applyFill="1" applyBorder="1" applyAlignment="1">
      <alignment wrapText="1"/>
      <protection/>
    </xf>
    <xf numFmtId="0" fontId="4" fillId="4" borderId="22" xfId="46" applyFont="1" applyFill="1" applyBorder="1" applyAlignment="1">
      <alignment wrapText="1"/>
      <protection/>
    </xf>
    <xf numFmtId="0" fontId="4" fillId="4" borderId="46" xfId="46" applyFont="1" applyFill="1" applyBorder="1" applyAlignment="1">
      <alignment wrapText="1"/>
      <protection/>
    </xf>
    <xf numFmtId="0" fontId="7" fillId="7" borderId="18" xfId="46" applyFont="1" applyFill="1" applyBorder="1" applyAlignment="1">
      <alignment wrapText="1"/>
      <protection/>
    </xf>
    <xf numFmtId="0" fontId="7" fillId="4" borderId="21" xfId="46" applyFont="1" applyFill="1" applyBorder="1" applyAlignment="1">
      <alignment wrapText="1"/>
      <protection/>
    </xf>
    <xf numFmtId="0" fontId="4" fillId="34" borderId="47" xfId="46" applyFont="1" applyFill="1" applyBorder="1" applyAlignment="1">
      <alignment vertical="top" wrapText="1"/>
      <protection/>
    </xf>
    <xf numFmtId="0" fontId="4" fillId="34" borderId="48" xfId="46" applyFont="1" applyFill="1" applyBorder="1" applyAlignment="1">
      <alignment vertical="top" wrapText="1"/>
      <protection/>
    </xf>
    <xf numFmtId="0" fontId="7" fillId="7" borderId="23" xfId="46" applyFont="1" applyFill="1" applyBorder="1" applyAlignment="1">
      <alignment vertical="top" wrapText="1"/>
      <protection/>
    </xf>
    <xf numFmtId="0" fontId="11" fillId="34" borderId="48" xfId="46" applyFont="1" applyFill="1" applyBorder="1" applyAlignment="1">
      <alignment wrapText="1"/>
      <protection/>
    </xf>
    <xf numFmtId="0" fontId="14" fillId="34" borderId="22" xfId="0" applyFont="1" applyFill="1" applyBorder="1" applyAlignment="1">
      <alignment horizontal="left" indent="1"/>
    </xf>
    <xf numFmtId="14" fontId="4" fillId="34" borderId="0" xfId="0" applyNumberFormat="1" applyFont="1" applyFill="1" applyAlignment="1">
      <alignment/>
    </xf>
    <xf numFmtId="0" fontId="10" fillId="4" borderId="21" xfId="46" applyFont="1" applyFill="1" applyBorder="1" applyAlignment="1">
      <alignment wrapText="1"/>
      <protection/>
    </xf>
    <xf numFmtId="0" fontId="10" fillId="34" borderId="22" xfId="0" applyFont="1" applyFill="1" applyBorder="1" applyAlignment="1">
      <alignment/>
    </xf>
    <xf numFmtId="0" fontId="10" fillId="34" borderId="22" xfId="46" applyFont="1" applyFill="1" applyBorder="1" applyAlignment="1">
      <alignment wrapText="1"/>
      <protection/>
    </xf>
    <xf numFmtId="0" fontId="4" fillId="34" borderId="21" xfId="46" applyFont="1" applyFill="1" applyBorder="1" applyAlignment="1">
      <alignment wrapText="1"/>
      <protection/>
    </xf>
    <xf numFmtId="0" fontId="10" fillId="0" borderId="21" xfId="46" applyFont="1" applyFill="1" applyBorder="1" applyAlignment="1">
      <alignment wrapText="1"/>
      <protection/>
    </xf>
    <xf numFmtId="2" fontId="4" fillId="34" borderId="49" xfId="0" applyNumberFormat="1" applyFont="1" applyFill="1" applyBorder="1" applyAlignment="1">
      <alignment/>
    </xf>
    <xf numFmtId="4" fontId="4" fillId="0" borderId="34" xfId="46" applyNumberFormat="1" applyFont="1" applyFill="1" applyBorder="1" applyAlignment="1" applyProtection="1">
      <alignment horizontal="right" wrapText="1"/>
      <protection locked="0"/>
    </xf>
    <xf numFmtId="4" fontId="4" fillId="0" borderId="35" xfId="46" applyNumberFormat="1" applyFont="1" applyFill="1" applyBorder="1" applyAlignment="1" applyProtection="1">
      <alignment horizontal="right" wrapText="1"/>
      <protection locked="0"/>
    </xf>
    <xf numFmtId="4" fontId="4" fillId="0" borderId="37" xfId="46" applyNumberFormat="1" applyFont="1" applyFill="1" applyBorder="1" applyAlignment="1" applyProtection="1">
      <alignment horizontal="right" wrapText="1"/>
      <protection locked="0"/>
    </xf>
    <xf numFmtId="4" fontId="4" fillId="0" borderId="38" xfId="46" applyNumberFormat="1" applyFont="1" applyFill="1" applyBorder="1" applyAlignment="1" applyProtection="1">
      <alignment horizontal="right" wrapText="1"/>
      <protection locked="0"/>
    </xf>
    <xf numFmtId="4" fontId="7" fillId="0" borderId="39" xfId="46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Alignment="1">
      <alignment/>
    </xf>
    <xf numFmtId="4" fontId="4" fillId="35" borderId="26" xfId="46" applyNumberFormat="1" applyFont="1" applyFill="1" applyBorder="1" applyAlignment="1" applyProtection="1">
      <alignment horizontal="right" wrapText="1"/>
      <protection locked="0"/>
    </xf>
    <xf numFmtId="4" fontId="4" fillId="35" borderId="25" xfId="46" applyNumberFormat="1" applyFont="1" applyFill="1" applyBorder="1" applyAlignment="1" applyProtection="1">
      <alignment horizontal="right" wrapText="1"/>
      <protection locked="0"/>
    </xf>
    <xf numFmtId="4" fontId="4" fillId="35" borderId="11" xfId="46" applyNumberFormat="1" applyFont="1" applyFill="1" applyBorder="1" applyAlignment="1" applyProtection="1">
      <alignment horizontal="right" wrapText="1"/>
      <protection locked="0"/>
    </xf>
    <xf numFmtId="4" fontId="4" fillId="0" borderId="40" xfId="46" applyNumberFormat="1" applyFont="1" applyFill="1" applyBorder="1" applyAlignment="1">
      <alignment horizontal="right" wrapText="1"/>
      <protection/>
    </xf>
    <xf numFmtId="4" fontId="4" fillId="0" borderId="28" xfId="46" applyNumberFormat="1" applyFont="1" applyFill="1" applyBorder="1" applyAlignment="1" applyProtection="1">
      <alignment horizontal="right" wrapText="1"/>
      <protection locked="0"/>
    </xf>
    <xf numFmtId="4" fontId="4" fillId="0" borderId="11" xfId="46" applyNumberFormat="1" applyFont="1" applyFill="1" applyBorder="1" applyAlignment="1" applyProtection="1">
      <alignment horizontal="right" wrapText="1"/>
      <protection locked="0"/>
    </xf>
    <xf numFmtId="4" fontId="4" fillId="0" borderId="29" xfId="46" applyNumberFormat="1" applyFont="1" applyFill="1" applyBorder="1" applyAlignment="1" applyProtection="1">
      <alignment horizontal="right" wrapText="1"/>
      <protection locked="0"/>
    </xf>
    <xf numFmtId="4" fontId="4" fillId="0" borderId="30" xfId="46" applyNumberFormat="1" applyFont="1" applyFill="1" applyBorder="1" applyAlignment="1" applyProtection="1">
      <alignment horizontal="right" wrapText="1"/>
      <protection locked="0"/>
    </xf>
    <xf numFmtId="4" fontId="4" fillId="0" borderId="31" xfId="46" applyNumberFormat="1" applyFont="1" applyFill="1" applyBorder="1" applyAlignment="1" applyProtection="1">
      <alignment horizontal="right" wrapText="1"/>
      <protection locked="0"/>
    </xf>
    <xf numFmtId="4" fontId="4" fillId="0" borderId="32" xfId="46" applyNumberFormat="1" applyFont="1" applyFill="1" applyBorder="1" applyAlignment="1" applyProtection="1">
      <alignment horizontal="right" wrapText="1"/>
      <protection locked="0"/>
    </xf>
    <xf numFmtId="4" fontId="7" fillId="0" borderId="33" xfId="46" applyNumberFormat="1" applyFont="1" applyFill="1" applyBorder="1" applyAlignment="1">
      <alignment horizontal="right" wrapText="1"/>
      <protection/>
    </xf>
    <xf numFmtId="4" fontId="4" fillId="0" borderId="20" xfId="46" applyNumberFormat="1" applyFont="1" applyFill="1" applyBorder="1" applyAlignment="1" applyProtection="1">
      <alignment horizontal="right" wrapText="1"/>
      <protection locked="0"/>
    </xf>
    <xf numFmtId="4" fontId="4" fillId="0" borderId="19" xfId="46" applyNumberFormat="1" applyFont="1" applyFill="1" applyBorder="1" applyAlignment="1" applyProtection="1">
      <alignment horizontal="right" wrapText="1"/>
      <protection locked="0"/>
    </xf>
    <xf numFmtId="4" fontId="7" fillId="0" borderId="36" xfId="46" applyNumberFormat="1" applyFont="1" applyFill="1" applyBorder="1" applyAlignment="1">
      <alignment horizontal="right" wrapText="1"/>
      <protection/>
    </xf>
    <xf numFmtId="0" fontId="14" fillId="34" borderId="50" xfId="46" applyFont="1" applyFill="1" applyBorder="1" applyAlignment="1">
      <alignment horizontal="center" vertical="top"/>
      <protection/>
    </xf>
    <xf numFmtId="4" fontId="4" fillId="34" borderId="26" xfId="46" applyNumberFormat="1" applyFont="1" applyFill="1" applyBorder="1" applyAlignment="1">
      <alignment horizontal="right" wrapText="1"/>
      <protection/>
    </xf>
    <xf numFmtId="0" fontId="7" fillId="34" borderId="0" xfId="0" applyFont="1" applyFill="1" applyAlignment="1">
      <alignment/>
    </xf>
    <xf numFmtId="0" fontId="0" fillId="0" borderId="0" xfId="0" applyAlignment="1">
      <alignment horizontal="right"/>
    </xf>
    <xf numFmtId="0" fontId="4" fillId="36" borderId="43" xfId="46" applyFont="1" applyFill="1" applyBorder="1" applyAlignment="1">
      <alignment horizontal="center" vertical="center" wrapText="1"/>
      <protection/>
    </xf>
    <xf numFmtId="0" fontId="4" fillId="36" borderId="20" xfId="46" applyFont="1" applyFill="1" applyBorder="1" applyAlignment="1">
      <alignment horizontal="center" vertical="center" wrapText="1"/>
      <protection/>
    </xf>
    <xf numFmtId="0" fontId="4" fillId="6" borderId="43" xfId="46" applyFont="1" applyFill="1" applyBorder="1" applyAlignment="1">
      <alignment horizontal="center" vertical="center" wrapText="1"/>
      <protection/>
    </xf>
    <xf numFmtId="0" fontId="4" fillId="6" borderId="20" xfId="46" applyFont="1" applyFill="1" applyBorder="1" applyAlignment="1">
      <alignment horizontal="center" vertical="center" wrapText="1"/>
      <protection/>
    </xf>
    <xf numFmtId="0" fontId="4" fillId="5" borderId="43" xfId="46" applyFont="1" applyFill="1" applyBorder="1" applyAlignment="1">
      <alignment horizontal="center" vertical="center" wrapText="1"/>
      <protection/>
    </xf>
    <xf numFmtId="0" fontId="4" fillId="5" borderId="20" xfId="46" applyFont="1" applyFill="1" applyBorder="1" applyAlignment="1">
      <alignment horizontal="center" vertical="center" wrapText="1"/>
      <protection/>
    </xf>
    <xf numFmtId="0" fontId="4" fillId="34" borderId="36" xfId="46" applyFont="1" applyFill="1" applyBorder="1" applyAlignment="1">
      <alignment horizontal="center" vertical="center" wrapText="1"/>
      <protection/>
    </xf>
    <xf numFmtId="0" fontId="4" fillId="36" borderId="34" xfId="46" applyFont="1" applyFill="1" applyBorder="1" applyAlignment="1">
      <alignment horizontal="center" vertical="center" wrapText="1"/>
      <protection/>
    </xf>
    <xf numFmtId="0" fontId="4" fillId="6" borderId="34" xfId="46" applyFont="1" applyFill="1" applyBorder="1" applyAlignment="1">
      <alignment horizontal="center" vertical="center" wrapText="1"/>
      <protection/>
    </xf>
    <xf numFmtId="0" fontId="4" fillId="5" borderId="34" xfId="46" applyFont="1" applyFill="1" applyBorder="1" applyAlignment="1">
      <alignment horizontal="center" vertical="center" wrapText="1"/>
      <protection/>
    </xf>
    <xf numFmtId="4" fontId="4" fillId="4" borderId="37" xfId="46" applyNumberFormat="1" applyFont="1" applyFill="1" applyBorder="1" applyAlignment="1" applyProtection="1">
      <alignment horizontal="right" wrapText="1"/>
      <protection locked="0"/>
    </xf>
    <xf numFmtId="4" fontId="0" fillId="4" borderId="11" xfId="46" applyNumberFormat="1" applyFont="1" applyFill="1" applyBorder="1" applyAlignment="1" applyProtection="1">
      <alignment horizontal="right" wrapText="1"/>
      <protection locked="0"/>
    </xf>
    <xf numFmtId="0" fontId="15" fillId="4" borderId="21" xfId="46" applyFont="1" applyFill="1" applyBorder="1" applyAlignment="1">
      <alignment wrapText="1"/>
      <protection/>
    </xf>
    <xf numFmtId="0" fontId="7" fillId="7" borderId="18" xfId="46" applyFont="1" applyFill="1" applyBorder="1" applyAlignment="1">
      <alignment horizontal="left" wrapText="1"/>
      <protection/>
    </xf>
    <xf numFmtId="4" fontId="4" fillId="0" borderId="44" xfId="46" applyNumberFormat="1" applyFont="1" applyFill="1" applyBorder="1" applyAlignment="1" applyProtection="1">
      <alignment horizontal="right" wrapText="1"/>
      <protection locked="0"/>
    </xf>
    <xf numFmtId="4" fontId="4" fillId="35" borderId="15" xfId="46" applyNumberFormat="1" applyFont="1" applyFill="1" applyBorder="1" applyAlignment="1" applyProtection="1">
      <alignment horizontal="right" wrapText="1"/>
      <protection locked="0"/>
    </xf>
    <xf numFmtId="0" fontId="0" fillId="35" borderId="0" xfId="0" applyFill="1" applyAlignment="1">
      <alignment/>
    </xf>
    <xf numFmtId="1" fontId="4" fillId="0" borderId="0" xfId="0" applyNumberFormat="1" applyFont="1" applyFill="1" applyAlignment="1">
      <alignment/>
    </xf>
    <xf numFmtId="14" fontId="4" fillId="0" borderId="0" xfId="46" applyNumberFormat="1" applyFont="1" applyFill="1" applyBorder="1" applyAlignment="1">
      <alignment horizontal="left" wrapText="1"/>
      <protection/>
    </xf>
    <xf numFmtId="0" fontId="11" fillId="0" borderId="0" xfId="46" applyFont="1" applyFill="1" applyBorder="1" applyAlignment="1">
      <alignment wrapText="1"/>
      <protection/>
    </xf>
    <xf numFmtId="0" fontId="10" fillId="0" borderId="0" xfId="46" applyFont="1" applyFill="1" applyBorder="1" applyAlignment="1">
      <alignment horizontal="left"/>
      <protection/>
    </xf>
    <xf numFmtId="0" fontId="10" fillId="0" borderId="0" xfId="46" applyFont="1" applyFill="1" applyBorder="1" applyAlignment="1">
      <alignment wrapText="1"/>
      <protection/>
    </xf>
    <xf numFmtId="166" fontId="10" fillId="0" borderId="0" xfId="46" applyNumberFormat="1" applyFont="1" applyFill="1" applyBorder="1" applyAlignment="1">
      <alignment wrapText="1"/>
      <protection/>
    </xf>
    <xf numFmtId="0" fontId="4" fillId="0" borderId="0" xfId="46" applyFont="1" applyFill="1" applyBorder="1" applyAlignment="1">
      <alignment horizontal="center"/>
      <protection/>
    </xf>
    <xf numFmtId="0" fontId="4" fillId="0" borderId="0" xfId="46" applyFont="1" applyFill="1" applyAlignment="1">
      <alignment vertical="top" wrapText="1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35" borderId="0" xfId="46" applyFont="1" applyFill="1" applyAlignment="1">
      <alignment horizontal="center"/>
      <protection/>
    </xf>
    <xf numFmtId="0" fontId="4" fillId="35" borderId="0" xfId="46" applyFont="1" applyFill="1">
      <alignment/>
      <protection/>
    </xf>
    <xf numFmtId="0" fontId="4" fillId="35" borderId="0" xfId="0" applyFont="1" applyFill="1" applyAlignment="1">
      <alignment horizontal="right"/>
    </xf>
    <xf numFmtId="0" fontId="0" fillId="35" borderId="0" xfId="0" applyFill="1" applyAlignment="1">
      <alignment horizontal="right"/>
    </xf>
    <xf numFmtId="4" fontId="51" fillId="4" borderId="11" xfId="46" applyNumberFormat="1" applyFont="1" applyFill="1" applyBorder="1" applyAlignment="1" applyProtection="1">
      <alignment horizontal="right" wrapText="1"/>
      <protection locked="0"/>
    </xf>
    <xf numFmtId="0" fontId="4" fillId="35" borderId="0" xfId="46" applyFont="1" applyFill="1" applyAlignment="1">
      <alignment horizontal="center" vertical="top"/>
      <protection/>
    </xf>
    <xf numFmtId="0" fontId="4" fillId="35" borderId="0" xfId="46" applyFont="1" applyFill="1" applyAlignment="1">
      <alignment vertical="top"/>
      <protection/>
    </xf>
    <xf numFmtId="0" fontId="4" fillId="34" borderId="32" xfId="46" applyFont="1" applyFill="1" applyBorder="1" applyAlignment="1">
      <alignment horizontal="center" vertical="center"/>
      <protection/>
    </xf>
    <xf numFmtId="0" fontId="4" fillId="34" borderId="51" xfId="46" applyFont="1" applyFill="1" applyBorder="1" applyAlignment="1">
      <alignment horizontal="center" vertical="center"/>
      <protection/>
    </xf>
    <xf numFmtId="0" fontId="4" fillId="34" borderId="0" xfId="0" applyFont="1" applyFill="1" applyAlignment="1">
      <alignment horizontal="center"/>
    </xf>
    <xf numFmtId="0" fontId="4" fillId="0" borderId="0" xfId="46" applyFont="1" applyFill="1" applyBorder="1" applyAlignment="1">
      <alignment horizontal="left" wrapText="1"/>
      <protection/>
    </xf>
    <xf numFmtId="1" fontId="4" fillId="34" borderId="52" xfId="46" applyNumberFormat="1" applyFont="1" applyFill="1" applyBorder="1" applyAlignment="1">
      <alignment horizontal="center" wrapText="1"/>
      <protection/>
    </xf>
    <xf numFmtId="1" fontId="4" fillId="34" borderId="23" xfId="46" applyNumberFormat="1" applyFont="1" applyFill="1" applyBorder="1" applyAlignment="1">
      <alignment horizontal="center" wrapText="1"/>
      <protection/>
    </xf>
    <xf numFmtId="0" fontId="4" fillId="34" borderId="53" xfId="46" applyFont="1" applyFill="1" applyBorder="1" applyAlignment="1">
      <alignment horizontal="center" vertical="center"/>
      <protection/>
    </xf>
    <xf numFmtId="0" fontId="4" fillId="34" borderId="54" xfId="46" applyFont="1" applyFill="1" applyBorder="1" applyAlignment="1">
      <alignment horizontal="center" vertical="center"/>
      <protection/>
    </xf>
    <xf numFmtId="0" fontId="4" fillId="34" borderId="55" xfId="46" applyFont="1" applyFill="1" applyBorder="1" applyAlignment="1">
      <alignment horizontal="center" vertical="center"/>
      <protection/>
    </xf>
    <xf numFmtId="0" fontId="4" fillId="34" borderId="56" xfId="46" applyFont="1" applyFill="1" applyBorder="1" applyAlignment="1">
      <alignment horizontal="center" vertical="center"/>
      <protection/>
    </xf>
    <xf numFmtId="0" fontId="7" fillId="34" borderId="0" xfId="0" applyFont="1" applyFill="1" applyAlignment="1">
      <alignment horizontal="left" wrapText="1"/>
    </xf>
    <xf numFmtId="0" fontId="6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4" fillId="35" borderId="0" xfId="0" applyFont="1" applyFill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2"/>
  <sheetViews>
    <sheetView zoomScalePageLayoutView="0" workbookViewId="0" topLeftCell="B1">
      <selection activeCell="C18" sqref="C18"/>
    </sheetView>
  </sheetViews>
  <sheetFormatPr defaultColWidth="9.00390625" defaultRowHeight="12.75"/>
  <cols>
    <col min="1" max="1" width="0" style="7" hidden="1" customWidth="1"/>
    <col min="2" max="2" width="7.375" style="7" customWidth="1"/>
    <col min="3" max="3" width="13.125" style="7" customWidth="1"/>
    <col min="4" max="4" width="9.375" style="7" customWidth="1"/>
    <col min="5" max="5" width="10.625" style="7" bestFit="1" customWidth="1"/>
    <col min="6" max="16384" width="9.375" style="7" customWidth="1"/>
  </cols>
  <sheetData>
    <row r="1" ht="12.75">
      <c r="C1" s="7" t="s">
        <v>12</v>
      </c>
    </row>
    <row r="5" spans="2:3" ht="12.75">
      <c r="B5" s="7" t="s">
        <v>110</v>
      </c>
      <c r="C5" s="52"/>
    </row>
    <row r="6" spans="2:4" ht="12.75">
      <c r="B6" s="7" t="s">
        <v>16</v>
      </c>
      <c r="C6" s="59"/>
      <c r="D6" s="7" t="s">
        <v>109</v>
      </c>
    </row>
    <row r="7" ht="12.75">
      <c r="C7" s="59"/>
    </row>
    <row r="8" ht="12.75">
      <c r="C8" s="59"/>
    </row>
    <row r="9" ht="12.75">
      <c r="C9" s="59"/>
    </row>
    <row r="10" ht="12.75">
      <c r="C10" s="59"/>
    </row>
    <row r="11" spans="2:5" ht="14.25">
      <c r="B11" s="62"/>
      <c r="C11" s="63"/>
      <c r="D11" s="59"/>
      <c r="E11" s="59"/>
    </row>
    <row r="12" spans="3:5" ht="14.25">
      <c r="C12" s="64" t="s">
        <v>187</v>
      </c>
      <c r="D12" s="59"/>
      <c r="E12" s="59"/>
    </row>
    <row r="13" ht="12.75">
      <c r="K13" s="59"/>
    </row>
    <row r="14" ht="12.75">
      <c r="C14" s="7" t="s">
        <v>14</v>
      </c>
    </row>
    <row r="15" ht="12.75">
      <c r="C15" s="7" t="s">
        <v>13</v>
      </c>
    </row>
    <row r="17" spans="4:7" ht="12.75">
      <c r="D17" s="8"/>
      <c r="E17" s="8"/>
      <c r="F17" s="8"/>
      <c r="G17" s="8"/>
    </row>
    <row r="18" spans="3:10" ht="14.25">
      <c r="C18" s="64" t="s">
        <v>188</v>
      </c>
      <c r="D18" s="64"/>
      <c r="E18" s="64"/>
      <c r="F18" s="64"/>
      <c r="G18" s="64"/>
      <c r="H18" s="64"/>
      <c r="I18" s="64"/>
      <c r="J18" s="64"/>
    </row>
    <row r="23" ht="12.75">
      <c r="C23" s="7" t="s">
        <v>186</v>
      </c>
    </row>
    <row r="24" ht="12.75">
      <c r="C24" s="170"/>
    </row>
    <row r="35" ht="12.75">
      <c r="E35" s="141"/>
    </row>
    <row r="42" ht="12.75">
      <c r="B42" s="10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7"/>
  <sheetViews>
    <sheetView tabSelected="1" zoomScale="85" zoomScaleNormal="85" zoomScalePageLayoutView="0" workbookViewId="0" topLeftCell="B55">
      <selection activeCell="L28" sqref="L28"/>
    </sheetView>
  </sheetViews>
  <sheetFormatPr defaultColWidth="13.625" defaultRowHeight="12.75"/>
  <cols>
    <col min="1" max="1" width="13.625" style="0" customWidth="1"/>
    <col min="2" max="2" width="68.50390625" style="0" customWidth="1"/>
  </cols>
  <sheetData>
    <row r="1" spans="1:12" ht="12.75">
      <c r="A1" s="40" t="s">
        <v>108</v>
      </c>
      <c r="B1" s="7"/>
      <c r="C1" s="7"/>
      <c r="D1" s="7"/>
      <c r="E1" s="7"/>
      <c r="F1" s="7"/>
      <c r="G1" s="7"/>
      <c r="H1" s="7"/>
      <c r="I1" s="208" t="s">
        <v>24</v>
      </c>
      <c r="J1" s="208"/>
      <c r="K1" s="208"/>
      <c r="L1" s="208"/>
    </row>
    <row r="2" spans="1:12" ht="12.75">
      <c r="A2" s="40" t="s">
        <v>15</v>
      </c>
      <c r="B2" s="112">
        <v>75029901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6" ht="12.75">
      <c r="A3" s="4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21" ht="14.25">
      <c r="A4" s="40"/>
      <c r="B4" s="41"/>
      <c r="C4" s="42"/>
      <c r="D4" s="111"/>
      <c r="E4" s="111"/>
      <c r="F4" s="111"/>
      <c r="G4" s="128"/>
      <c r="H4" s="128"/>
      <c r="I4" s="128"/>
      <c r="J4" s="111"/>
      <c r="K4" s="111"/>
      <c r="L4" s="111"/>
      <c r="M4" s="111"/>
      <c r="N4" s="111"/>
      <c r="O4" s="111" t="s">
        <v>125</v>
      </c>
      <c r="P4" s="7"/>
      <c r="R4" s="111" t="s">
        <v>139</v>
      </c>
      <c r="S4" s="111"/>
      <c r="T4" s="111"/>
      <c r="U4" s="7"/>
    </row>
    <row r="5" spans="1:21" ht="15">
      <c r="A5" s="44"/>
      <c r="B5" s="45" t="s">
        <v>189</v>
      </c>
      <c r="C5" s="42"/>
      <c r="D5" s="111"/>
      <c r="E5" s="111"/>
      <c r="F5" s="111"/>
      <c r="G5" s="43"/>
      <c r="H5" s="43"/>
      <c r="I5" s="43"/>
      <c r="J5" s="111"/>
      <c r="K5" s="111"/>
      <c r="L5" s="111"/>
      <c r="M5" s="111"/>
      <c r="N5" s="111"/>
      <c r="O5" s="111" t="s">
        <v>146</v>
      </c>
      <c r="P5" s="7"/>
      <c r="Q5">
        <v>252</v>
      </c>
      <c r="R5" s="111" t="s">
        <v>146</v>
      </c>
      <c r="S5" s="111"/>
      <c r="T5" s="153">
        <v>252</v>
      </c>
      <c r="U5" s="7"/>
    </row>
    <row r="6" spans="1:21" ht="15">
      <c r="A6" s="44"/>
      <c r="B6" s="45"/>
      <c r="C6" s="42"/>
      <c r="D6" s="111"/>
      <c r="E6" s="111"/>
      <c r="F6" s="111"/>
      <c r="G6" s="43"/>
      <c r="H6" s="43"/>
      <c r="I6" s="43"/>
      <c r="J6" s="111"/>
      <c r="K6" s="111"/>
      <c r="L6" s="111"/>
      <c r="M6" s="111"/>
      <c r="N6" s="111"/>
      <c r="O6" s="111" t="s">
        <v>147</v>
      </c>
      <c r="P6" s="7"/>
      <c r="Q6">
        <v>113</v>
      </c>
      <c r="R6" s="111" t="s">
        <v>147</v>
      </c>
      <c r="S6" s="111"/>
      <c r="T6" s="153">
        <v>113</v>
      </c>
      <c r="U6" s="7"/>
    </row>
    <row r="7" spans="1:21" ht="12.75">
      <c r="A7" s="46"/>
      <c r="B7" s="47"/>
      <c r="C7" s="48" t="s">
        <v>0</v>
      </c>
      <c r="D7" s="111"/>
      <c r="E7" s="111"/>
      <c r="F7" s="111"/>
      <c r="G7" s="49"/>
      <c r="H7" s="49"/>
      <c r="I7" s="47"/>
      <c r="J7" s="111"/>
      <c r="K7" s="111"/>
      <c r="L7" s="111"/>
      <c r="M7" s="111"/>
      <c r="N7" s="111"/>
      <c r="O7" s="111" t="s">
        <v>148</v>
      </c>
      <c r="P7" s="7"/>
      <c r="Q7">
        <v>15</v>
      </c>
      <c r="R7" s="111" t="s">
        <v>148</v>
      </c>
      <c r="S7" s="111"/>
      <c r="T7" s="153">
        <v>15</v>
      </c>
      <c r="U7" s="7"/>
    </row>
    <row r="8" spans="1:23" ht="15" customHeight="1" thickBot="1">
      <c r="A8" s="50"/>
      <c r="B8" s="51"/>
      <c r="C8" s="51"/>
      <c r="D8" s="51"/>
      <c r="E8" s="51"/>
      <c r="F8" s="51"/>
      <c r="G8" s="51"/>
      <c r="H8" s="51"/>
      <c r="I8" s="51"/>
      <c r="J8" s="7"/>
      <c r="K8" s="7"/>
      <c r="L8" s="7"/>
      <c r="M8" s="7"/>
      <c r="N8" s="7"/>
      <c r="O8" s="7" t="s">
        <v>149</v>
      </c>
      <c r="P8" s="52"/>
      <c r="Q8" s="52">
        <v>11</v>
      </c>
      <c r="R8" s="7" t="s">
        <v>149</v>
      </c>
      <c r="S8" s="7"/>
      <c r="T8" s="153">
        <v>11</v>
      </c>
      <c r="U8" s="52"/>
      <c r="V8" s="52"/>
      <c r="W8" s="171" t="s">
        <v>131</v>
      </c>
    </row>
    <row r="9" spans="1:23" ht="33.75" customHeight="1" thickBot="1">
      <c r="A9" s="210" t="s">
        <v>126</v>
      </c>
      <c r="B9" s="53"/>
      <c r="C9" s="212" t="s">
        <v>150</v>
      </c>
      <c r="D9" s="213"/>
      <c r="E9" s="213"/>
      <c r="F9" s="213"/>
      <c r="G9" s="213"/>
      <c r="H9" s="213"/>
      <c r="I9" s="214"/>
      <c r="J9" s="215" t="s">
        <v>151</v>
      </c>
      <c r="K9" s="206"/>
      <c r="L9" s="206"/>
      <c r="M9" s="206"/>
      <c r="N9" s="206"/>
      <c r="O9" s="206"/>
      <c r="P9" s="207"/>
      <c r="Q9" s="206" t="s">
        <v>152</v>
      </c>
      <c r="R9" s="206"/>
      <c r="S9" s="206"/>
      <c r="T9" s="206"/>
      <c r="U9" s="206"/>
      <c r="V9" s="206"/>
      <c r="W9" s="207"/>
    </row>
    <row r="10" spans="1:23" ht="26.25" thickBot="1">
      <c r="A10" s="211"/>
      <c r="B10" s="54" t="s">
        <v>1</v>
      </c>
      <c r="C10" s="172" t="s">
        <v>153</v>
      </c>
      <c r="D10" s="173" t="s">
        <v>154</v>
      </c>
      <c r="E10" s="174" t="s">
        <v>123</v>
      </c>
      <c r="F10" s="175" t="s">
        <v>124</v>
      </c>
      <c r="G10" s="176" t="s">
        <v>155</v>
      </c>
      <c r="H10" s="177" t="s">
        <v>156</v>
      </c>
      <c r="I10" s="178" t="s">
        <v>2</v>
      </c>
      <c r="J10" s="179" t="s">
        <v>153</v>
      </c>
      <c r="K10" s="179" t="s">
        <v>157</v>
      </c>
      <c r="L10" s="180" t="s">
        <v>123</v>
      </c>
      <c r="M10" s="180" t="s">
        <v>124</v>
      </c>
      <c r="N10" s="181" t="s">
        <v>155</v>
      </c>
      <c r="O10" s="181" t="s">
        <v>156</v>
      </c>
      <c r="P10" s="178" t="s">
        <v>2</v>
      </c>
      <c r="Q10" s="179" t="s">
        <v>153</v>
      </c>
      <c r="R10" s="179" t="s">
        <v>157</v>
      </c>
      <c r="S10" s="180" t="s">
        <v>123</v>
      </c>
      <c r="T10" s="180" t="s">
        <v>124</v>
      </c>
      <c r="U10" s="181" t="s">
        <v>155</v>
      </c>
      <c r="V10" s="181" t="s">
        <v>156</v>
      </c>
      <c r="W10" s="178" t="s">
        <v>2</v>
      </c>
    </row>
    <row r="11" spans="1:23" ht="13.5" thickBot="1">
      <c r="A11" s="55"/>
      <c r="B11" s="56"/>
      <c r="C11" s="113">
        <v>16</v>
      </c>
      <c r="D11" s="57">
        <v>17</v>
      </c>
      <c r="E11" s="65">
        <v>18</v>
      </c>
      <c r="F11" s="65">
        <v>19</v>
      </c>
      <c r="G11" s="65">
        <v>20</v>
      </c>
      <c r="H11" s="65">
        <v>21</v>
      </c>
      <c r="I11" s="168" t="s">
        <v>158</v>
      </c>
      <c r="J11" s="113">
        <v>6</v>
      </c>
      <c r="K11" s="57">
        <v>7</v>
      </c>
      <c r="L11" s="65">
        <v>8</v>
      </c>
      <c r="M11" s="65">
        <v>9</v>
      </c>
      <c r="N11" s="65">
        <v>8</v>
      </c>
      <c r="O11" s="65">
        <v>9</v>
      </c>
      <c r="P11" s="127" t="s">
        <v>121</v>
      </c>
      <c r="Q11" s="113">
        <v>11</v>
      </c>
      <c r="R11" s="57">
        <v>12</v>
      </c>
      <c r="S11" s="65"/>
      <c r="T11" s="65"/>
      <c r="U11" s="65">
        <v>13</v>
      </c>
      <c r="V11" s="65">
        <v>14</v>
      </c>
      <c r="W11" s="168" t="s">
        <v>122</v>
      </c>
    </row>
    <row r="12" spans="1:23" ht="13.5" thickBot="1">
      <c r="A12" s="101">
        <v>1</v>
      </c>
      <c r="B12" s="134" t="s">
        <v>3</v>
      </c>
      <c r="C12" s="102">
        <f>C13+C31+C36+C38+C39+C40+C55+C62++C66+C67+C72+C73+C74+C75+C71+C76+C77+C35</f>
        <v>21689</v>
      </c>
      <c r="D12" s="102">
        <f aca="true" t="shared" si="0" ref="D12:O12">D13+D31+D36+D38+D39+D40+D55+D62++D66+D67+D72+D73+D74+D75+D71+D76+D77+D35</f>
        <v>393</v>
      </c>
      <c r="E12" s="102">
        <f>E13+E31+E36+E38+E39+E40+E55+E62++E66+E67+E72+E73+E74+E75+E71+E76+E77+E35</f>
        <v>3211</v>
      </c>
      <c r="F12" s="102">
        <f>F13+F31+F36+F38+F39+F40+F55+F62++F66+F67+F72+F73+F74+F75+F71+F76+F77+F35</f>
        <v>140</v>
      </c>
      <c r="G12" s="102">
        <f t="shared" si="0"/>
        <v>3011</v>
      </c>
      <c r="H12" s="102">
        <f t="shared" si="0"/>
        <v>112.66</v>
      </c>
      <c r="I12" s="102">
        <f t="shared" si="0"/>
        <v>28556.66</v>
      </c>
      <c r="J12" s="102">
        <f>J13+J31+J36+J38+J39+J40+J55+J62++J66+J67+J72+J73+J74+J75+J71+J76+J77+J35</f>
        <v>22965</v>
      </c>
      <c r="K12" s="102">
        <f t="shared" si="0"/>
        <v>394</v>
      </c>
      <c r="L12" s="102">
        <f>L13+L31+L36+L38+L39+L40+L55+L62++L66+L67+L72+L73+L74+L75+L71+L76+L77+L35</f>
        <v>3211</v>
      </c>
      <c r="M12" s="102">
        <f t="shared" si="0"/>
        <v>135</v>
      </c>
      <c r="N12" s="102">
        <f t="shared" si="0"/>
        <v>3011</v>
      </c>
      <c r="O12" s="102">
        <f t="shared" si="0"/>
        <v>113</v>
      </c>
      <c r="P12" s="102">
        <f>P13+P31+P36+P38+P39+P40+P55+P62+P66+P67+P72+P73+P74+P75+P71+P76+P77+P35</f>
        <v>29829</v>
      </c>
      <c r="Q12" s="102">
        <f>Q13+Q31+Q36+Q38+Q39+Q40+Q55+Q62++Q66+Q67+Q72+Q73+Q74+Q75+Q71+Q76+Q77+Q35</f>
        <v>22589</v>
      </c>
      <c r="R12" s="102">
        <f aca="true" t="shared" si="1" ref="R12:W12">R13+R31+R36+R38+R39+R40+R55+R62++R66+R67+R72+R73+R74+R75+R71+R76+R77+R35</f>
        <v>435</v>
      </c>
      <c r="S12" s="102">
        <f t="shared" si="1"/>
        <v>3435</v>
      </c>
      <c r="T12" s="102">
        <f t="shared" si="1"/>
        <v>147</v>
      </c>
      <c r="U12" s="102">
        <f t="shared" si="1"/>
        <v>9118</v>
      </c>
      <c r="V12" s="102">
        <f t="shared" si="1"/>
        <v>341</v>
      </c>
      <c r="W12" s="102">
        <f t="shared" si="1"/>
        <v>36065</v>
      </c>
    </row>
    <row r="13" spans="1:23" ht="12.75">
      <c r="A13" s="87">
        <v>2</v>
      </c>
      <c r="B13" s="130" t="s">
        <v>25</v>
      </c>
      <c r="C13" s="85">
        <f>SUM(C14:C30)</f>
        <v>2508</v>
      </c>
      <c r="D13" s="85">
        <f>SUM(D14:D30)</f>
        <v>214</v>
      </c>
      <c r="E13" s="85">
        <f>SUM(E14:E30)</f>
        <v>351</v>
      </c>
      <c r="F13" s="85">
        <f>SUM(F14:F28)</f>
        <v>51</v>
      </c>
      <c r="G13" s="85">
        <f>SUM(G14:G30)</f>
        <v>337</v>
      </c>
      <c r="H13" s="85">
        <f>SUM(H14:H28)</f>
        <v>58</v>
      </c>
      <c r="I13" s="85">
        <f>SUM(I14:I30)</f>
        <v>3519</v>
      </c>
      <c r="J13" s="85">
        <f>SUM(J14:J30)</f>
        <v>2299</v>
      </c>
      <c r="K13" s="85">
        <f>SUM(K14:K28)</f>
        <v>225</v>
      </c>
      <c r="L13" s="85">
        <f>SUM(L14:L30)</f>
        <v>362</v>
      </c>
      <c r="M13" s="85">
        <f>SUM(M14:M28)</f>
        <v>51</v>
      </c>
      <c r="N13" s="85">
        <f>SUM(N14:N29)</f>
        <v>257</v>
      </c>
      <c r="O13" s="85">
        <f>SUM(O14:O28)</f>
        <v>51</v>
      </c>
      <c r="P13" s="85">
        <f>SUM(P14:P30)</f>
        <v>3245</v>
      </c>
      <c r="Q13" s="85">
        <f>SUM(Q14:Q30)</f>
        <v>2381</v>
      </c>
      <c r="R13" s="85">
        <f>SUM(R14:R28)</f>
        <v>255</v>
      </c>
      <c r="S13" s="85">
        <f>SUM(S14:S30)</f>
        <v>334</v>
      </c>
      <c r="T13" s="85">
        <f>SUM(T14:T28)</f>
        <v>57</v>
      </c>
      <c r="U13" s="85">
        <f>SUM(U14:U30)</f>
        <v>1194</v>
      </c>
      <c r="V13" s="85">
        <f>SUM(V14:V28)</f>
        <v>171</v>
      </c>
      <c r="W13" s="85">
        <f>SUM(W14:W30)</f>
        <v>4392</v>
      </c>
    </row>
    <row r="14" spans="1:23" ht="12.75">
      <c r="A14" s="58"/>
      <c r="B14" s="129" t="s">
        <v>77</v>
      </c>
      <c r="C14" s="97"/>
      <c r="D14" s="98">
        <v>4</v>
      </c>
      <c r="E14" s="99"/>
      <c r="F14" s="100">
        <v>1</v>
      </c>
      <c r="G14" s="99"/>
      <c r="H14" s="100">
        <v>1</v>
      </c>
      <c r="I14" s="157">
        <f>SUM(C14:H14)</f>
        <v>6</v>
      </c>
      <c r="J14" s="66"/>
      <c r="K14" s="67">
        <v>4</v>
      </c>
      <c r="L14" s="68"/>
      <c r="M14" s="69">
        <v>1</v>
      </c>
      <c r="N14" s="68"/>
      <c r="O14" s="69">
        <v>1</v>
      </c>
      <c r="P14" s="91">
        <f>SUM(J14:O14)</f>
        <v>6</v>
      </c>
      <c r="Q14" s="97"/>
      <c r="R14" s="97">
        <v>5</v>
      </c>
      <c r="S14" s="97"/>
      <c r="T14" s="97">
        <v>1</v>
      </c>
      <c r="U14" s="97"/>
      <c r="V14" s="97">
        <v>2</v>
      </c>
      <c r="W14" s="157">
        <f>SUM(Q14:V14)</f>
        <v>8</v>
      </c>
    </row>
    <row r="15" spans="1:23" ht="12.75">
      <c r="A15" s="58"/>
      <c r="B15" s="129" t="s">
        <v>78</v>
      </c>
      <c r="C15" s="97"/>
      <c r="D15" s="98">
        <v>210</v>
      </c>
      <c r="E15" s="99"/>
      <c r="F15" s="100">
        <v>50</v>
      </c>
      <c r="G15" s="99"/>
      <c r="H15" s="100">
        <v>57</v>
      </c>
      <c r="I15" s="157">
        <f aca="true" t="shared" si="2" ref="I15:I28">SUM(C15:H15)</f>
        <v>317</v>
      </c>
      <c r="J15" s="67"/>
      <c r="K15" s="67">
        <v>221</v>
      </c>
      <c r="L15" s="68"/>
      <c r="M15" s="69">
        <v>50</v>
      </c>
      <c r="N15" s="68"/>
      <c r="O15" s="69">
        <v>50</v>
      </c>
      <c r="P15" s="91">
        <f aca="true" t="shared" si="3" ref="P15:P40">SUM(J15:O15)</f>
        <v>321</v>
      </c>
      <c r="Q15" s="97"/>
      <c r="R15" s="97">
        <v>250</v>
      </c>
      <c r="S15" s="97"/>
      <c r="T15" s="97">
        <v>56</v>
      </c>
      <c r="U15" s="97"/>
      <c r="V15" s="97">
        <v>169</v>
      </c>
      <c r="W15" s="157">
        <f aca="true" t="shared" si="4" ref="W15:W28">SUM(Q15:V15)</f>
        <v>475</v>
      </c>
    </row>
    <row r="16" spans="1:23" ht="12.75">
      <c r="A16" s="58"/>
      <c r="B16" s="129" t="s">
        <v>79</v>
      </c>
      <c r="C16" s="97">
        <v>0</v>
      </c>
      <c r="D16" s="98"/>
      <c r="E16" s="99">
        <v>0</v>
      </c>
      <c r="F16" s="100"/>
      <c r="G16" s="99"/>
      <c r="H16" s="100"/>
      <c r="I16" s="157">
        <f t="shared" si="2"/>
        <v>0</v>
      </c>
      <c r="J16" s="67">
        <v>42</v>
      </c>
      <c r="K16" s="67"/>
      <c r="L16" s="68"/>
      <c r="M16" s="69"/>
      <c r="N16" s="68"/>
      <c r="O16" s="69"/>
      <c r="P16" s="91">
        <f t="shared" si="3"/>
        <v>42</v>
      </c>
      <c r="Q16" s="97">
        <v>50</v>
      </c>
      <c r="R16" s="97"/>
      <c r="S16" s="97"/>
      <c r="T16" s="97"/>
      <c r="U16" s="97"/>
      <c r="V16" s="97"/>
      <c r="W16" s="157">
        <f t="shared" si="4"/>
        <v>50</v>
      </c>
    </row>
    <row r="17" spans="1:23" ht="12.75">
      <c r="A17" s="58"/>
      <c r="B17" s="129" t="s">
        <v>80</v>
      </c>
      <c r="C17" s="97">
        <v>0</v>
      </c>
      <c r="D17" s="98"/>
      <c r="E17" s="99">
        <v>0</v>
      </c>
      <c r="F17" s="100"/>
      <c r="G17" s="99">
        <v>40</v>
      </c>
      <c r="H17" s="100"/>
      <c r="I17" s="157">
        <f t="shared" si="2"/>
        <v>40</v>
      </c>
      <c r="J17" s="67">
        <v>20</v>
      </c>
      <c r="K17" s="67"/>
      <c r="L17" s="68">
        <v>15</v>
      </c>
      <c r="M17" s="69"/>
      <c r="N17" s="122">
        <v>10</v>
      </c>
      <c r="O17" s="69"/>
      <c r="P17" s="91">
        <f t="shared" si="3"/>
        <v>45</v>
      </c>
      <c r="Q17" s="97">
        <v>50</v>
      </c>
      <c r="R17" s="97"/>
      <c r="S17" s="97">
        <v>2</v>
      </c>
      <c r="T17" s="97"/>
      <c r="U17" s="97">
        <v>50</v>
      </c>
      <c r="V17" s="97"/>
      <c r="W17" s="157">
        <f t="shared" si="4"/>
        <v>102</v>
      </c>
    </row>
    <row r="18" spans="1:23" ht="12.75">
      <c r="A18" s="58"/>
      <c r="B18" s="129" t="s">
        <v>81</v>
      </c>
      <c r="C18" s="97">
        <v>40</v>
      </c>
      <c r="D18" s="98"/>
      <c r="E18" s="99">
        <v>9</v>
      </c>
      <c r="F18" s="100"/>
      <c r="G18" s="99"/>
      <c r="H18" s="100"/>
      <c r="I18" s="157">
        <f t="shared" si="2"/>
        <v>49</v>
      </c>
      <c r="J18" s="67">
        <v>40</v>
      </c>
      <c r="K18" s="67"/>
      <c r="L18" s="68">
        <v>12</v>
      </c>
      <c r="M18" s="69"/>
      <c r="N18" s="68">
        <v>10</v>
      </c>
      <c r="O18" s="69"/>
      <c r="P18" s="91">
        <f t="shared" si="3"/>
        <v>62</v>
      </c>
      <c r="Q18" s="97">
        <v>120</v>
      </c>
      <c r="R18" s="97"/>
      <c r="S18" s="97">
        <v>10</v>
      </c>
      <c r="T18" s="97"/>
      <c r="U18" s="97"/>
      <c r="V18" s="97"/>
      <c r="W18" s="157">
        <f t="shared" si="4"/>
        <v>130</v>
      </c>
    </row>
    <row r="19" spans="1:23" ht="12.75">
      <c r="A19" s="58"/>
      <c r="B19" s="129" t="s">
        <v>82</v>
      </c>
      <c r="C19" s="97">
        <v>10</v>
      </c>
      <c r="D19" s="98"/>
      <c r="E19" s="99">
        <v>2</v>
      </c>
      <c r="F19" s="100"/>
      <c r="G19" s="99">
        <v>6</v>
      </c>
      <c r="H19" s="100"/>
      <c r="I19" s="157">
        <f t="shared" si="2"/>
        <v>18</v>
      </c>
      <c r="J19" s="67">
        <v>10</v>
      </c>
      <c r="K19" s="67"/>
      <c r="L19" s="68">
        <v>2</v>
      </c>
      <c r="M19" s="69"/>
      <c r="N19" s="68">
        <v>6</v>
      </c>
      <c r="O19" s="69"/>
      <c r="P19" s="91">
        <f t="shared" si="3"/>
        <v>18</v>
      </c>
      <c r="Q19" s="97">
        <f>C19*1.1</f>
        <v>11</v>
      </c>
      <c r="R19" s="97"/>
      <c r="S19" s="97">
        <v>2</v>
      </c>
      <c r="T19" s="97"/>
      <c r="U19" s="97">
        <v>17</v>
      </c>
      <c r="V19" s="97"/>
      <c r="W19" s="157">
        <f t="shared" si="4"/>
        <v>30</v>
      </c>
    </row>
    <row r="20" spans="1:23" ht="12.75">
      <c r="A20" s="58"/>
      <c r="B20" s="129" t="s">
        <v>83</v>
      </c>
      <c r="C20" s="97">
        <v>6</v>
      </c>
      <c r="D20" s="98"/>
      <c r="E20" s="99">
        <v>4</v>
      </c>
      <c r="F20" s="100"/>
      <c r="G20" s="99"/>
      <c r="H20" s="100"/>
      <c r="I20" s="157">
        <f t="shared" si="2"/>
        <v>10</v>
      </c>
      <c r="J20" s="67">
        <v>6</v>
      </c>
      <c r="K20" s="67"/>
      <c r="L20" s="68">
        <v>4</v>
      </c>
      <c r="M20" s="69"/>
      <c r="N20" s="68"/>
      <c r="O20" s="69"/>
      <c r="P20" s="91">
        <f t="shared" si="3"/>
        <v>10</v>
      </c>
      <c r="Q20" s="97">
        <v>7</v>
      </c>
      <c r="R20" s="97"/>
      <c r="S20" s="97">
        <v>5</v>
      </c>
      <c r="T20" s="97"/>
      <c r="U20" s="97">
        <v>5</v>
      </c>
      <c r="V20" s="97"/>
      <c r="W20" s="157">
        <f t="shared" si="4"/>
        <v>17</v>
      </c>
    </row>
    <row r="21" spans="1:23" ht="12.75">
      <c r="A21" s="58"/>
      <c r="B21" s="129" t="s">
        <v>90</v>
      </c>
      <c r="C21" s="97">
        <v>80</v>
      </c>
      <c r="D21" s="98"/>
      <c r="E21" s="99">
        <v>11</v>
      </c>
      <c r="F21" s="100"/>
      <c r="G21" s="99">
        <v>55</v>
      </c>
      <c r="H21" s="100"/>
      <c r="I21" s="157">
        <f t="shared" si="2"/>
        <v>146</v>
      </c>
      <c r="J21" s="67">
        <v>50</v>
      </c>
      <c r="K21" s="67"/>
      <c r="L21" s="68">
        <v>11</v>
      </c>
      <c r="M21" s="69"/>
      <c r="N21" s="68">
        <v>10</v>
      </c>
      <c r="O21" s="69"/>
      <c r="P21" s="91">
        <f t="shared" si="3"/>
        <v>71</v>
      </c>
      <c r="Q21" s="97">
        <v>105</v>
      </c>
      <c r="R21" s="97"/>
      <c r="S21" s="97">
        <v>11</v>
      </c>
      <c r="T21" s="97"/>
      <c r="U21" s="97">
        <v>20</v>
      </c>
      <c r="V21" s="97"/>
      <c r="W21" s="157">
        <f t="shared" si="4"/>
        <v>136</v>
      </c>
    </row>
    <row r="22" spans="1:23" ht="12.75">
      <c r="A22" s="58"/>
      <c r="B22" s="129" t="s">
        <v>91</v>
      </c>
      <c r="C22" s="97">
        <v>7</v>
      </c>
      <c r="D22" s="98"/>
      <c r="E22" s="99">
        <v>1</v>
      </c>
      <c r="F22" s="100"/>
      <c r="G22" s="99"/>
      <c r="H22" s="100"/>
      <c r="I22" s="157">
        <f t="shared" si="2"/>
        <v>8</v>
      </c>
      <c r="J22" s="67">
        <v>7</v>
      </c>
      <c r="K22" s="67"/>
      <c r="L22" s="68">
        <v>1</v>
      </c>
      <c r="M22" s="69"/>
      <c r="N22" s="68"/>
      <c r="O22" s="69"/>
      <c r="P22" s="91">
        <f t="shared" si="3"/>
        <v>8</v>
      </c>
      <c r="Q22" s="97">
        <v>7</v>
      </c>
      <c r="R22" s="97"/>
      <c r="S22" s="97">
        <v>1</v>
      </c>
      <c r="T22" s="97"/>
      <c r="U22" s="97">
        <v>20</v>
      </c>
      <c r="V22" s="97"/>
      <c r="W22" s="157">
        <f t="shared" si="4"/>
        <v>28</v>
      </c>
    </row>
    <row r="23" spans="1:23" ht="12.75">
      <c r="A23" s="58"/>
      <c r="B23" s="129" t="s">
        <v>84</v>
      </c>
      <c r="C23" s="97">
        <v>35</v>
      </c>
      <c r="D23" s="98"/>
      <c r="E23" s="99">
        <v>10</v>
      </c>
      <c r="F23" s="100"/>
      <c r="G23" s="99"/>
      <c r="H23" s="100"/>
      <c r="I23" s="157">
        <f t="shared" si="2"/>
        <v>45</v>
      </c>
      <c r="J23" s="67">
        <v>35</v>
      </c>
      <c r="K23" s="67"/>
      <c r="L23" s="68">
        <v>5</v>
      </c>
      <c r="M23" s="69"/>
      <c r="N23" s="68">
        <v>5</v>
      </c>
      <c r="O23" s="69"/>
      <c r="P23" s="91">
        <f t="shared" si="3"/>
        <v>45</v>
      </c>
      <c r="Q23" s="97">
        <v>59</v>
      </c>
      <c r="R23" s="97"/>
      <c r="S23" s="97">
        <v>10</v>
      </c>
      <c r="T23" s="97"/>
      <c r="U23" s="97">
        <v>10</v>
      </c>
      <c r="V23" s="97"/>
      <c r="W23" s="157">
        <f t="shared" si="4"/>
        <v>79</v>
      </c>
    </row>
    <row r="24" spans="1:23" ht="12.75">
      <c r="A24" s="58"/>
      <c r="B24" s="129" t="s">
        <v>85</v>
      </c>
      <c r="C24" s="97">
        <v>50</v>
      </c>
      <c r="D24" s="98"/>
      <c r="E24" s="99">
        <v>10</v>
      </c>
      <c r="F24" s="100"/>
      <c r="G24" s="99">
        <v>24</v>
      </c>
      <c r="H24" s="100"/>
      <c r="I24" s="157">
        <f t="shared" si="2"/>
        <v>84</v>
      </c>
      <c r="J24" s="67">
        <v>36</v>
      </c>
      <c r="K24" s="67"/>
      <c r="L24" s="68">
        <v>10</v>
      </c>
      <c r="M24" s="69"/>
      <c r="N24" s="68">
        <v>5</v>
      </c>
      <c r="O24" s="69"/>
      <c r="P24" s="91">
        <f t="shared" si="3"/>
        <v>51</v>
      </c>
      <c r="Q24" s="97">
        <v>75</v>
      </c>
      <c r="R24" s="97"/>
      <c r="S24" s="97">
        <v>10</v>
      </c>
      <c r="T24" s="97"/>
      <c r="U24" s="97">
        <v>85</v>
      </c>
      <c r="V24" s="97"/>
      <c r="W24" s="157">
        <f t="shared" si="4"/>
        <v>170</v>
      </c>
    </row>
    <row r="25" spans="1:23" ht="12.75">
      <c r="A25" s="58"/>
      <c r="B25" s="129" t="s">
        <v>86</v>
      </c>
      <c r="C25" s="97">
        <v>30</v>
      </c>
      <c r="D25" s="98"/>
      <c r="E25" s="99">
        <v>4</v>
      </c>
      <c r="F25" s="100"/>
      <c r="G25" s="99"/>
      <c r="H25" s="100"/>
      <c r="I25" s="157">
        <f t="shared" si="2"/>
        <v>34</v>
      </c>
      <c r="J25" s="67">
        <v>28</v>
      </c>
      <c r="K25" s="67"/>
      <c r="L25" s="68">
        <v>2</v>
      </c>
      <c r="M25" s="69"/>
      <c r="N25" s="68">
        <v>4</v>
      </c>
      <c r="O25" s="69"/>
      <c r="P25" s="91">
        <f t="shared" si="3"/>
        <v>34</v>
      </c>
      <c r="Q25" s="97">
        <v>43</v>
      </c>
      <c r="R25" s="97"/>
      <c r="S25" s="97">
        <v>5</v>
      </c>
      <c r="T25" s="97"/>
      <c r="U25" s="97">
        <v>20</v>
      </c>
      <c r="V25" s="97"/>
      <c r="W25" s="157">
        <f t="shared" si="4"/>
        <v>68</v>
      </c>
    </row>
    <row r="26" spans="1:23" ht="12.75">
      <c r="A26" s="58"/>
      <c r="B26" s="129" t="s">
        <v>87</v>
      </c>
      <c r="C26" s="97">
        <v>90</v>
      </c>
      <c r="D26" s="98"/>
      <c r="E26" s="99">
        <v>40</v>
      </c>
      <c r="F26" s="100"/>
      <c r="G26" s="99">
        <v>21</v>
      </c>
      <c r="H26" s="100"/>
      <c r="I26" s="157">
        <f t="shared" si="2"/>
        <v>151</v>
      </c>
      <c r="J26" s="67">
        <v>70</v>
      </c>
      <c r="K26" s="67"/>
      <c r="L26" s="68">
        <v>40</v>
      </c>
      <c r="M26" s="69"/>
      <c r="N26" s="68">
        <v>21</v>
      </c>
      <c r="O26" s="69"/>
      <c r="P26" s="91">
        <f t="shared" si="3"/>
        <v>131</v>
      </c>
      <c r="Q26" s="97">
        <v>150</v>
      </c>
      <c r="R26" s="97"/>
      <c r="S26" s="97">
        <v>41</v>
      </c>
      <c r="T26" s="97"/>
      <c r="U26" s="97">
        <v>78</v>
      </c>
      <c r="V26" s="97"/>
      <c r="W26" s="157">
        <f t="shared" si="4"/>
        <v>269</v>
      </c>
    </row>
    <row r="27" spans="1:23" ht="12.75">
      <c r="A27" s="58"/>
      <c r="B27" s="129" t="s">
        <v>88</v>
      </c>
      <c r="C27" s="97">
        <v>20</v>
      </c>
      <c r="D27" s="98"/>
      <c r="E27" s="99">
        <v>5</v>
      </c>
      <c r="F27" s="100"/>
      <c r="G27" s="99"/>
      <c r="H27" s="100"/>
      <c r="I27" s="157">
        <f t="shared" si="2"/>
        <v>25</v>
      </c>
      <c r="J27" s="67">
        <v>15</v>
      </c>
      <c r="K27" s="67"/>
      <c r="L27" s="68">
        <v>5</v>
      </c>
      <c r="M27" s="69"/>
      <c r="N27" s="68">
        <v>5</v>
      </c>
      <c r="O27" s="69"/>
      <c r="P27" s="91">
        <f t="shared" si="3"/>
        <v>25</v>
      </c>
      <c r="Q27" s="97">
        <v>52</v>
      </c>
      <c r="R27" s="97"/>
      <c r="S27" s="97">
        <v>6</v>
      </c>
      <c r="T27" s="97"/>
      <c r="U27" s="97">
        <v>21</v>
      </c>
      <c r="V27" s="97"/>
      <c r="W27" s="157">
        <f t="shared" si="4"/>
        <v>79</v>
      </c>
    </row>
    <row r="28" spans="1:23" ht="12.75">
      <c r="A28" s="58"/>
      <c r="B28" s="129" t="s">
        <v>89</v>
      </c>
      <c r="C28" s="97">
        <v>1100</v>
      </c>
      <c r="D28" s="98"/>
      <c r="E28" s="99">
        <v>140</v>
      </c>
      <c r="F28" s="100"/>
      <c r="G28" s="99">
        <v>181</v>
      </c>
      <c r="H28" s="100"/>
      <c r="I28" s="157">
        <f t="shared" si="2"/>
        <v>1421</v>
      </c>
      <c r="J28" s="67">
        <v>900</v>
      </c>
      <c r="K28" s="67"/>
      <c r="L28" s="68">
        <v>140</v>
      </c>
      <c r="M28" s="69"/>
      <c r="N28" s="68">
        <v>171</v>
      </c>
      <c r="O28" s="69"/>
      <c r="P28" s="91">
        <f t="shared" si="3"/>
        <v>1211</v>
      </c>
      <c r="Q28" s="97">
        <f>C28*1.1</f>
        <v>1210</v>
      </c>
      <c r="R28" s="97"/>
      <c r="S28" s="97">
        <f>E28*1.1</f>
        <v>154</v>
      </c>
      <c r="T28" s="97"/>
      <c r="U28" s="97">
        <v>588</v>
      </c>
      <c r="V28" s="97"/>
      <c r="W28" s="157">
        <f t="shared" si="4"/>
        <v>1952</v>
      </c>
    </row>
    <row r="29" spans="1:23" ht="12.75">
      <c r="A29" s="58"/>
      <c r="B29" s="129" t="s">
        <v>137</v>
      </c>
      <c r="C29" s="97">
        <v>800</v>
      </c>
      <c r="D29" s="98"/>
      <c r="E29" s="99">
        <v>100</v>
      </c>
      <c r="F29" s="100"/>
      <c r="G29" s="99">
        <v>10</v>
      </c>
      <c r="H29" s="100"/>
      <c r="I29" s="157">
        <f>SUM(C29:H29)</f>
        <v>910</v>
      </c>
      <c r="J29" s="67">
        <v>800</v>
      </c>
      <c r="K29" s="67"/>
      <c r="L29" s="68">
        <v>100</v>
      </c>
      <c r="M29" s="69"/>
      <c r="N29" s="68">
        <v>10</v>
      </c>
      <c r="O29" s="69"/>
      <c r="P29" s="91">
        <f>SUM(J29:O29)</f>
        <v>910</v>
      </c>
      <c r="Q29" s="97">
        <v>190</v>
      </c>
      <c r="R29" s="97"/>
      <c r="S29" s="97">
        <v>65</v>
      </c>
      <c r="T29" s="97"/>
      <c r="U29" s="97">
        <v>280</v>
      </c>
      <c r="V29" s="97"/>
      <c r="W29" s="157">
        <f>SUM(Q29:V29)</f>
        <v>535</v>
      </c>
    </row>
    <row r="30" spans="1:23" ht="12.75">
      <c r="A30" s="58"/>
      <c r="B30" s="129" t="s">
        <v>143</v>
      </c>
      <c r="C30" s="97">
        <v>240</v>
      </c>
      <c r="D30" s="98"/>
      <c r="E30" s="98">
        <v>15</v>
      </c>
      <c r="F30" s="100"/>
      <c r="G30" s="98"/>
      <c r="H30" s="100"/>
      <c r="I30" s="157">
        <f>SUM(C30:H30)</f>
        <v>255</v>
      </c>
      <c r="J30" s="67">
        <v>240</v>
      </c>
      <c r="K30" s="67"/>
      <c r="L30" s="67">
        <v>15</v>
      </c>
      <c r="M30" s="69"/>
      <c r="N30" s="67"/>
      <c r="O30" s="69"/>
      <c r="P30" s="169">
        <f>SUM(J30:O30)</f>
        <v>255</v>
      </c>
      <c r="Q30" s="97">
        <v>252</v>
      </c>
      <c r="R30" s="97"/>
      <c r="S30" s="97">
        <v>12</v>
      </c>
      <c r="T30" s="97"/>
      <c r="U30" s="97"/>
      <c r="V30" s="97"/>
      <c r="W30" s="157">
        <f>SUM(Q30:V30)</f>
        <v>264</v>
      </c>
    </row>
    <row r="31" spans="1:23" ht="12.75">
      <c r="A31" s="87">
        <v>3</v>
      </c>
      <c r="B31" s="142" t="s">
        <v>159</v>
      </c>
      <c r="C31" s="85">
        <f aca="true" t="shared" si="5" ref="C31:W31">SUM(C32:C34)</f>
        <v>820</v>
      </c>
      <c r="D31" s="85">
        <f t="shared" si="5"/>
        <v>52</v>
      </c>
      <c r="E31" s="85">
        <f t="shared" si="5"/>
        <v>170</v>
      </c>
      <c r="F31" s="85">
        <f t="shared" si="5"/>
        <v>13</v>
      </c>
      <c r="G31" s="85">
        <f t="shared" si="5"/>
        <v>180</v>
      </c>
      <c r="H31" s="85">
        <f t="shared" si="5"/>
        <v>9</v>
      </c>
      <c r="I31" s="85">
        <f t="shared" si="5"/>
        <v>1244</v>
      </c>
      <c r="J31" s="85">
        <f t="shared" si="5"/>
        <v>770</v>
      </c>
      <c r="K31" s="85">
        <f t="shared" si="5"/>
        <v>52</v>
      </c>
      <c r="L31" s="85">
        <f>SUM(L32:L34)</f>
        <v>159</v>
      </c>
      <c r="M31" s="85">
        <f>SUM(M32:M34)</f>
        <v>13</v>
      </c>
      <c r="N31" s="85">
        <f t="shared" si="5"/>
        <v>145</v>
      </c>
      <c r="O31" s="85">
        <f t="shared" si="5"/>
        <v>11</v>
      </c>
      <c r="P31" s="85">
        <f t="shared" si="5"/>
        <v>1150</v>
      </c>
      <c r="Q31" s="85">
        <f>SUM(Q32:Q34)</f>
        <v>960</v>
      </c>
      <c r="R31" s="85">
        <f t="shared" si="5"/>
        <v>58</v>
      </c>
      <c r="S31" s="85">
        <f t="shared" si="5"/>
        <v>149</v>
      </c>
      <c r="T31" s="85">
        <f t="shared" si="5"/>
        <v>15</v>
      </c>
      <c r="U31" s="85">
        <f t="shared" si="5"/>
        <v>494</v>
      </c>
      <c r="V31" s="85">
        <f t="shared" si="5"/>
        <v>26</v>
      </c>
      <c r="W31" s="85">
        <f t="shared" si="5"/>
        <v>1702</v>
      </c>
    </row>
    <row r="32" spans="1:23" ht="12.75">
      <c r="A32" s="58"/>
      <c r="B32" s="129" t="s">
        <v>92</v>
      </c>
      <c r="C32" s="66">
        <v>280</v>
      </c>
      <c r="D32" s="67">
        <v>28</v>
      </c>
      <c r="E32" s="68">
        <v>80</v>
      </c>
      <c r="F32" s="69">
        <v>8</v>
      </c>
      <c r="G32" s="68">
        <v>40</v>
      </c>
      <c r="H32" s="69"/>
      <c r="I32" s="92">
        <f aca="true" t="shared" si="6" ref="I32:I61">SUM(C32:H32)</f>
        <v>436</v>
      </c>
      <c r="J32" s="67">
        <v>280</v>
      </c>
      <c r="K32" s="67">
        <v>28</v>
      </c>
      <c r="L32" s="68">
        <v>80</v>
      </c>
      <c r="M32" s="69">
        <v>8</v>
      </c>
      <c r="N32" s="68">
        <v>40</v>
      </c>
      <c r="O32" s="69">
        <v>4</v>
      </c>
      <c r="P32" s="92">
        <f t="shared" si="3"/>
        <v>440</v>
      </c>
      <c r="Q32" s="66">
        <v>375</v>
      </c>
      <c r="R32" s="66">
        <v>31</v>
      </c>
      <c r="S32" s="66">
        <v>78</v>
      </c>
      <c r="T32" s="66">
        <v>9</v>
      </c>
      <c r="U32" s="66">
        <v>130</v>
      </c>
      <c r="V32" s="66"/>
      <c r="W32" s="92">
        <f aca="true" t="shared" si="7" ref="W32:W61">SUM(Q32:V32)</f>
        <v>623</v>
      </c>
    </row>
    <row r="33" spans="1:23" ht="12.75">
      <c r="A33" s="58"/>
      <c r="B33" s="129" t="s">
        <v>134</v>
      </c>
      <c r="C33" s="66">
        <v>480</v>
      </c>
      <c r="D33" s="67">
        <v>18</v>
      </c>
      <c r="E33" s="68">
        <v>80</v>
      </c>
      <c r="F33" s="69">
        <v>4</v>
      </c>
      <c r="G33" s="68">
        <v>125</v>
      </c>
      <c r="H33" s="69">
        <v>6</v>
      </c>
      <c r="I33" s="92">
        <f t="shared" si="6"/>
        <v>713</v>
      </c>
      <c r="J33" s="67">
        <v>430</v>
      </c>
      <c r="K33" s="67">
        <v>18</v>
      </c>
      <c r="L33" s="68">
        <v>69</v>
      </c>
      <c r="M33" s="69">
        <v>4</v>
      </c>
      <c r="N33" s="68">
        <v>90</v>
      </c>
      <c r="O33" s="69">
        <v>4</v>
      </c>
      <c r="P33" s="92">
        <f t="shared" si="3"/>
        <v>615</v>
      </c>
      <c r="Q33" s="66">
        <v>500</v>
      </c>
      <c r="R33" s="66">
        <v>20</v>
      </c>
      <c r="S33" s="66">
        <v>60</v>
      </c>
      <c r="T33" s="66">
        <v>5</v>
      </c>
      <c r="U33" s="66">
        <v>300</v>
      </c>
      <c r="V33" s="66">
        <v>16</v>
      </c>
      <c r="W33" s="92">
        <f t="shared" si="7"/>
        <v>901</v>
      </c>
    </row>
    <row r="34" spans="1:23" ht="12.75">
      <c r="A34" s="58"/>
      <c r="B34" s="129" t="s">
        <v>93</v>
      </c>
      <c r="C34" s="66">
        <v>60</v>
      </c>
      <c r="D34" s="67">
        <v>6</v>
      </c>
      <c r="E34" s="68">
        <v>10</v>
      </c>
      <c r="F34" s="69">
        <v>1</v>
      </c>
      <c r="G34" s="68">
        <v>15</v>
      </c>
      <c r="H34" s="69">
        <v>3</v>
      </c>
      <c r="I34" s="92">
        <f t="shared" si="6"/>
        <v>95</v>
      </c>
      <c r="J34" s="67">
        <v>60</v>
      </c>
      <c r="K34" s="67">
        <v>6</v>
      </c>
      <c r="L34" s="68">
        <v>10</v>
      </c>
      <c r="M34" s="69">
        <v>1</v>
      </c>
      <c r="N34" s="68">
        <v>15</v>
      </c>
      <c r="O34" s="69">
        <v>3</v>
      </c>
      <c r="P34" s="92">
        <f t="shared" si="3"/>
        <v>95</v>
      </c>
      <c r="Q34" s="66">
        <v>85</v>
      </c>
      <c r="R34" s="66">
        <v>7</v>
      </c>
      <c r="S34" s="66">
        <f>E34*1.1</f>
        <v>11</v>
      </c>
      <c r="T34" s="66">
        <v>1</v>
      </c>
      <c r="U34" s="66">
        <v>64</v>
      </c>
      <c r="V34" s="66">
        <v>10</v>
      </c>
      <c r="W34" s="92">
        <f t="shared" si="7"/>
        <v>178</v>
      </c>
    </row>
    <row r="35" spans="1:23" ht="12.75">
      <c r="A35" s="87">
        <v>4</v>
      </c>
      <c r="B35" s="131" t="s">
        <v>127</v>
      </c>
      <c r="C35" s="85"/>
      <c r="D35" s="86"/>
      <c r="E35" s="86"/>
      <c r="F35" s="89"/>
      <c r="G35" s="86"/>
      <c r="H35" s="89"/>
      <c r="I35" s="70">
        <f t="shared" si="6"/>
        <v>0</v>
      </c>
      <c r="J35" s="85"/>
      <c r="K35" s="86"/>
      <c r="L35" s="86"/>
      <c r="M35" s="89"/>
      <c r="N35" s="86"/>
      <c r="O35" s="89"/>
      <c r="P35" s="70">
        <f t="shared" si="3"/>
        <v>0</v>
      </c>
      <c r="Q35" s="85"/>
      <c r="R35" s="86"/>
      <c r="S35" s="86"/>
      <c r="T35" s="86"/>
      <c r="U35" s="86"/>
      <c r="V35" s="89"/>
      <c r="W35" s="70">
        <f t="shared" si="7"/>
        <v>0</v>
      </c>
    </row>
    <row r="36" spans="1:23" ht="12.75">
      <c r="A36" s="87">
        <v>5</v>
      </c>
      <c r="B36" s="130" t="s">
        <v>26</v>
      </c>
      <c r="C36" s="85">
        <f aca="true" t="shared" si="8" ref="C36:H36">SUM(C37:C37)</f>
        <v>150</v>
      </c>
      <c r="D36" s="85">
        <f t="shared" si="8"/>
        <v>15</v>
      </c>
      <c r="E36" s="85">
        <f t="shared" si="8"/>
        <v>20</v>
      </c>
      <c r="F36" s="85">
        <f t="shared" si="8"/>
        <v>2</v>
      </c>
      <c r="G36" s="85">
        <f t="shared" si="8"/>
        <v>87</v>
      </c>
      <c r="H36" s="85">
        <f t="shared" si="8"/>
        <v>0</v>
      </c>
      <c r="I36" s="70">
        <f t="shared" si="6"/>
        <v>274</v>
      </c>
      <c r="J36" s="85">
        <f aca="true" t="shared" si="9" ref="J36:O36">SUM(J37:J37)</f>
        <v>150</v>
      </c>
      <c r="K36" s="85">
        <f t="shared" si="9"/>
        <v>15</v>
      </c>
      <c r="L36" s="85">
        <f t="shared" si="9"/>
        <v>20</v>
      </c>
      <c r="M36" s="85">
        <f t="shared" si="9"/>
        <v>2</v>
      </c>
      <c r="N36" s="85">
        <f t="shared" si="9"/>
        <v>10</v>
      </c>
      <c r="O36" s="85">
        <f t="shared" si="9"/>
        <v>2</v>
      </c>
      <c r="P36" s="70">
        <f t="shared" si="3"/>
        <v>199</v>
      </c>
      <c r="Q36" s="85">
        <f aca="true" t="shared" si="10" ref="Q36:V36">SUM(Q37:Q37)</f>
        <v>262</v>
      </c>
      <c r="R36" s="85">
        <f t="shared" si="10"/>
        <v>17</v>
      </c>
      <c r="S36" s="85">
        <f t="shared" si="10"/>
        <v>22</v>
      </c>
      <c r="T36" s="85">
        <f t="shared" si="10"/>
        <v>2</v>
      </c>
      <c r="U36" s="85">
        <f t="shared" si="10"/>
        <v>200</v>
      </c>
      <c r="V36" s="85">
        <f t="shared" si="10"/>
        <v>10</v>
      </c>
      <c r="W36" s="70">
        <f t="shared" si="7"/>
        <v>513</v>
      </c>
    </row>
    <row r="37" spans="1:23" ht="12.75">
      <c r="A37" s="58"/>
      <c r="B37" s="129" t="s">
        <v>132</v>
      </c>
      <c r="C37" s="66">
        <v>150</v>
      </c>
      <c r="D37" s="67">
        <v>15</v>
      </c>
      <c r="E37" s="68">
        <v>20</v>
      </c>
      <c r="F37" s="69">
        <v>2</v>
      </c>
      <c r="G37" s="68">
        <v>87</v>
      </c>
      <c r="H37" s="69"/>
      <c r="I37" s="92">
        <f t="shared" si="6"/>
        <v>274</v>
      </c>
      <c r="J37" s="66">
        <v>150</v>
      </c>
      <c r="K37" s="67">
        <v>15</v>
      </c>
      <c r="L37" s="68">
        <v>20</v>
      </c>
      <c r="M37" s="69">
        <v>2</v>
      </c>
      <c r="N37" s="68">
        <v>10</v>
      </c>
      <c r="O37" s="69">
        <v>2</v>
      </c>
      <c r="P37" s="92">
        <f t="shared" si="3"/>
        <v>199</v>
      </c>
      <c r="Q37" s="66">
        <v>262</v>
      </c>
      <c r="R37" s="66">
        <v>17</v>
      </c>
      <c r="S37" s="66">
        <f>E37*1.1</f>
        <v>22</v>
      </c>
      <c r="T37" s="66">
        <v>2</v>
      </c>
      <c r="U37" s="66">
        <v>200</v>
      </c>
      <c r="V37" s="66">
        <v>10</v>
      </c>
      <c r="W37" s="92">
        <f t="shared" si="7"/>
        <v>513</v>
      </c>
    </row>
    <row r="38" spans="1:23" ht="12.75">
      <c r="A38" s="87">
        <v>6</v>
      </c>
      <c r="B38" s="130" t="s">
        <v>27</v>
      </c>
      <c r="C38" s="85">
        <v>20</v>
      </c>
      <c r="D38" s="86"/>
      <c r="E38" s="88">
        <v>2</v>
      </c>
      <c r="F38" s="89"/>
      <c r="G38" s="88">
        <v>3</v>
      </c>
      <c r="H38" s="89"/>
      <c r="I38" s="70">
        <f t="shared" si="6"/>
        <v>25</v>
      </c>
      <c r="J38" s="85">
        <v>400</v>
      </c>
      <c r="K38" s="86"/>
      <c r="L38" s="88">
        <v>2</v>
      </c>
      <c r="M38" s="89"/>
      <c r="N38" s="88">
        <v>3</v>
      </c>
      <c r="O38" s="89"/>
      <c r="P38" s="70">
        <f t="shared" si="3"/>
        <v>405</v>
      </c>
      <c r="Q38" s="155">
        <v>50</v>
      </c>
      <c r="R38" s="86"/>
      <c r="S38" s="86"/>
      <c r="T38" s="86"/>
      <c r="U38" s="88">
        <v>19</v>
      </c>
      <c r="V38" s="89"/>
      <c r="W38" s="70">
        <f t="shared" si="7"/>
        <v>69</v>
      </c>
    </row>
    <row r="39" spans="1:23" ht="12.75">
      <c r="A39" s="87">
        <v>7</v>
      </c>
      <c r="B39" s="130" t="s">
        <v>28</v>
      </c>
      <c r="C39" s="85">
        <v>10</v>
      </c>
      <c r="D39" s="86"/>
      <c r="E39" s="88">
        <v>2</v>
      </c>
      <c r="F39" s="89"/>
      <c r="G39" s="88"/>
      <c r="H39" s="89"/>
      <c r="I39" s="70">
        <f t="shared" si="6"/>
        <v>12</v>
      </c>
      <c r="J39" s="85">
        <v>10</v>
      </c>
      <c r="K39" s="86"/>
      <c r="L39" s="88">
        <v>2</v>
      </c>
      <c r="M39" s="89"/>
      <c r="N39" s="88">
        <v>1</v>
      </c>
      <c r="O39" s="89"/>
      <c r="P39" s="70">
        <f t="shared" si="3"/>
        <v>13</v>
      </c>
      <c r="Q39" s="85">
        <v>25</v>
      </c>
      <c r="R39" s="86"/>
      <c r="S39" s="86">
        <v>2</v>
      </c>
      <c r="T39" s="86"/>
      <c r="U39" s="88">
        <v>10</v>
      </c>
      <c r="V39" s="89"/>
      <c r="W39" s="70">
        <f t="shared" si="7"/>
        <v>37</v>
      </c>
    </row>
    <row r="40" spans="1:23" ht="12.75">
      <c r="A40" s="87">
        <v>8</v>
      </c>
      <c r="B40" s="130" t="s">
        <v>29</v>
      </c>
      <c r="C40" s="85">
        <f aca="true" t="shared" si="11" ref="C40:H40">SUM(C41:C54)</f>
        <v>741</v>
      </c>
      <c r="D40" s="85">
        <f t="shared" si="11"/>
        <v>28</v>
      </c>
      <c r="E40" s="85">
        <f t="shared" si="11"/>
        <v>99</v>
      </c>
      <c r="F40" s="85">
        <f t="shared" si="11"/>
        <v>3</v>
      </c>
      <c r="G40" s="85">
        <f t="shared" si="11"/>
        <v>107</v>
      </c>
      <c r="H40" s="85">
        <f t="shared" si="11"/>
        <v>1</v>
      </c>
      <c r="I40" s="70">
        <f t="shared" si="6"/>
        <v>979</v>
      </c>
      <c r="J40" s="85">
        <f aca="true" t="shared" si="12" ref="J40:O40">SUM(J41:J54)</f>
        <v>691</v>
      </c>
      <c r="K40" s="85">
        <f t="shared" si="12"/>
        <v>18</v>
      </c>
      <c r="L40" s="85">
        <f t="shared" si="12"/>
        <v>99</v>
      </c>
      <c r="M40" s="85">
        <f t="shared" si="12"/>
        <v>5</v>
      </c>
      <c r="N40" s="85">
        <f t="shared" si="12"/>
        <v>107</v>
      </c>
      <c r="O40" s="85">
        <f t="shared" si="12"/>
        <v>4</v>
      </c>
      <c r="P40" s="70">
        <f t="shared" si="3"/>
        <v>924</v>
      </c>
      <c r="Q40" s="85">
        <f aca="true" t="shared" si="13" ref="Q40:V40">SUM(Q41:Q54)</f>
        <v>602</v>
      </c>
      <c r="R40" s="85">
        <f t="shared" si="13"/>
        <v>13</v>
      </c>
      <c r="S40" s="85">
        <f t="shared" si="13"/>
        <v>114</v>
      </c>
      <c r="T40" s="85">
        <f t="shared" si="13"/>
        <v>4</v>
      </c>
      <c r="U40" s="85">
        <f t="shared" si="13"/>
        <v>291</v>
      </c>
      <c r="V40" s="85">
        <f t="shared" si="13"/>
        <v>11</v>
      </c>
      <c r="W40" s="70">
        <f t="shared" si="7"/>
        <v>1035</v>
      </c>
    </row>
    <row r="41" spans="1:23" ht="12.75">
      <c r="A41" s="58"/>
      <c r="B41" s="129" t="s">
        <v>94</v>
      </c>
      <c r="C41" s="66">
        <v>10</v>
      </c>
      <c r="D41" s="67">
        <v>1</v>
      </c>
      <c r="E41" s="68">
        <v>5</v>
      </c>
      <c r="F41" s="69">
        <v>0</v>
      </c>
      <c r="G41" s="68">
        <v>2</v>
      </c>
      <c r="H41" s="69"/>
      <c r="I41" s="92">
        <f t="shared" si="6"/>
        <v>18</v>
      </c>
      <c r="J41" s="67">
        <v>10</v>
      </c>
      <c r="K41" s="67">
        <v>1</v>
      </c>
      <c r="L41" s="68">
        <v>5</v>
      </c>
      <c r="M41" s="69"/>
      <c r="N41" s="68">
        <v>2</v>
      </c>
      <c r="O41" s="69"/>
      <c r="P41" s="92">
        <f>SUM(J41:O41)</f>
        <v>18</v>
      </c>
      <c r="Q41" s="66">
        <f>C41*1.1</f>
        <v>11</v>
      </c>
      <c r="R41" s="66">
        <v>1</v>
      </c>
      <c r="S41" s="66">
        <v>6</v>
      </c>
      <c r="T41" s="66"/>
      <c r="U41" s="66">
        <v>10</v>
      </c>
      <c r="V41" s="66"/>
      <c r="W41" s="92">
        <f t="shared" si="7"/>
        <v>28</v>
      </c>
    </row>
    <row r="42" spans="1:23" ht="12.75">
      <c r="A42" s="58"/>
      <c r="B42" s="129" t="s">
        <v>95</v>
      </c>
      <c r="C42" s="66">
        <v>18</v>
      </c>
      <c r="D42" s="67">
        <v>2</v>
      </c>
      <c r="E42" s="68">
        <v>2</v>
      </c>
      <c r="F42" s="69">
        <v>0</v>
      </c>
      <c r="G42" s="68">
        <v>10</v>
      </c>
      <c r="H42" s="69">
        <v>0.5</v>
      </c>
      <c r="I42" s="92">
        <f t="shared" si="6"/>
        <v>32.5</v>
      </c>
      <c r="J42" s="67">
        <v>18</v>
      </c>
      <c r="K42" s="67">
        <v>2</v>
      </c>
      <c r="L42" s="68">
        <v>2</v>
      </c>
      <c r="M42" s="69"/>
      <c r="N42" s="68">
        <v>10</v>
      </c>
      <c r="O42" s="69">
        <v>1</v>
      </c>
      <c r="P42" s="92">
        <f aca="true" t="shared" si="14" ref="P42:P60">SUM(J42:O42)</f>
        <v>33</v>
      </c>
      <c r="Q42" s="66">
        <v>20</v>
      </c>
      <c r="R42" s="66">
        <v>2</v>
      </c>
      <c r="S42" s="66">
        <v>2</v>
      </c>
      <c r="T42" s="66"/>
      <c r="U42" s="66">
        <v>20</v>
      </c>
      <c r="V42" s="66">
        <v>1</v>
      </c>
      <c r="W42" s="92">
        <f t="shared" si="7"/>
        <v>45</v>
      </c>
    </row>
    <row r="43" spans="1:23" ht="12.75">
      <c r="A43" s="58"/>
      <c r="B43" s="129" t="s">
        <v>96</v>
      </c>
      <c r="C43" s="66">
        <v>10</v>
      </c>
      <c r="D43" s="67">
        <v>1</v>
      </c>
      <c r="E43" s="68">
        <v>5</v>
      </c>
      <c r="F43" s="69">
        <v>0</v>
      </c>
      <c r="G43" s="68">
        <v>6</v>
      </c>
      <c r="H43" s="69"/>
      <c r="I43" s="92">
        <f t="shared" si="6"/>
        <v>22</v>
      </c>
      <c r="J43" s="67">
        <v>10</v>
      </c>
      <c r="K43" s="67">
        <v>1</v>
      </c>
      <c r="L43" s="68">
        <v>5</v>
      </c>
      <c r="M43" s="69">
        <v>1</v>
      </c>
      <c r="N43" s="68">
        <v>6</v>
      </c>
      <c r="O43" s="69">
        <v>1</v>
      </c>
      <c r="P43" s="92">
        <f t="shared" si="14"/>
        <v>24</v>
      </c>
      <c r="Q43" s="66">
        <f>C43*1.1</f>
        <v>11</v>
      </c>
      <c r="R43" s="66">
        <v>1</v>
      </c>
      <c r="S43" s="66">
        <v>6</v>
      </c>
      <c r="T43" s="66"/>
      <c r="U43" s="66">
        <v>11</v>
      </c>
      <c r="V43" s="66"/>
      <c r="W43" s="92">
        <f t="shared" si="7"/>
        <v>29</v>
      </c>
    </row>
    <row r="44" spans="1:23" ht="12.75">
      <c r="A44" s="58"/>
      <c r="B44" s="129" t="s">
        <v>97</v>
      </c>
      <c r="C44" s="66">
        <v>5</v>
      </c>
      <c r="D44" s="67"/>
      <c r="E44" s="68">
        <v>1</v>
      </c>
      <c r="F44" s="69"/>
      <c r="G44" s="68"/>
      <c r="H44" s="69"/>
      <c r="I44" s="92">
        <f t="shared" si="6"/>
        <v>6</v>
      </c>
      <c r="J44" s="67">
        <v>5</v>
      </c>
      <c r="K44" s="67"/>
      <c r="L44" s="68">
        <v>1</v>
      </c>
      <c r="M44" s="69"/>
      <c r="N44" s="68"/>
      <c r="O44" s="69"/>
      <c r="P44" s="92">
        <f t="shared" si="14"/>
        <v>6</v>
      </c>
      <c r="Q44" s="66">
        <v>6</v>
      </c>
      <c r="R44" s="66"/>
      <c r="S44" s="66">
        <v>1</v>
      </c>
      <c r="T44" s="66"/>
      <c r="U44" s="66">
        <v>1</v>
      </c>
      <c r="V44" s="66"/>
      <c r="W44" s="92">
        <f t="shared" si="7"/>
        <v>8</v>
      </c>
    </row>
    <row r="45" spans="1:23" ht="12.75">
      <c r="A45" s="58"/>
      <c r="B45" s="129" t="s">
        <v>98</v>
      </c>
      <c r="C45" s="66">
        <v>8</v>
      </c>
      <c r="D45" s="67"/>
      <c r="E45" s="68">
        <v>4</v>
      </c>
      <c r="F45" s="69"/>
      <c r="G45" s="68">
        <v>4</v>
      </c>
      <c r="H45" s="69">
        <v>0.5</v>
      </c>
      <c r="I45" s="92">
        <f t="shared" si="6"/>
        <v>16.5</v>
      </c>
      <c r="J45" s="67">
        <v>8</v>
      </c>
      <c r="K45" s="67">
        <v>1</v>
      </c>
      <c r="L45" s="68">
        <v>4</v>
      </c>
      <c r="M45" s="69">
        <v>1</v>
      </c>
      <c r="N45" s="68">
        <v>4</v>
      </c>
      <c r="O45" s="69">
        <v>1</v>
      </c>
      <c r="P45" s="92">
        <f t="shared" si="14"/>
        <v>19</v>
      </c>
      <c r="Q45" s="66">
        <v>9</v>
      </c>
      <c r="R45" s="66"/>
      <c r="S45" s="66">
        <v>5</v>
      </c>
      <c r="T45" s="66"/>
      <c r="U45" s="66">
        <v>15</v>
      </c>
      <c r="V45" s="66">
        <v>1</v>
      </c>
      <c r="W45" s="92">
        <f t="shared" si="7"/>
        <v>30</v>
      </c>
    </row>
    <row r="46" spans="1:23" ht="12.75">
      <c r="A46" s="58"/>
      <c r="B46" s="129" t="s">
        <v>99</v>
      </c>
      <c r="C46" s="66">
        <v>85</v>
      </c>
      <c r="D46" s="67">
        <v>8</v>
      </c>
      <c r="E46" s="68">
        <v>15</v>
      </c>
      <c r="F46" s="69">
        <v>2</v>
      </c>
      <c r="G46" s="68">
        <v>14</v>
      </c>
      <c r="H46" s="69"/>
      <c r="I46" s="92">
        <f t="shared" si="6"/>
        <v>124</v>
      </c>
      <c r="J46" s="67">
        <v>85</v>
      </c>
      <c r="K46" s="67">
        <v>8</v>
      </c>
      <c r="L46" s="68">
        <v>15</v>
      </c>
      <c r="M46" s="69">
        <v>2</v>
      </c>
      <c r="N46" s="68">
        <v>14</v>
      </c>
      <c r="O46" s="69">
        <v>1</v>
      </c>
      <c r="P46" s="92">
        <f t="shared" si="14"/>
        <v>125</v>
      </c>
      <c r="Q46" s="66">
        <v>20</v>
      </c>
      <c r="R46" s="66">
        <v>1</v>
      </c>
      <c r="S46" s="66">
        <v>2</v>
      </c>
      <c r="T46" s="66">
        <v>1</v>
      </c>
      <c r="U46" s="66">
        <v>10</v>
      </c>
      <c r="V46" s="66">
        <v>1</v>
      </c>
      <c r="W46" s="92">
        <f t="shared" si="7"/>
        <v>35</v>
      </c>
    </row>
    <row r="47" spans="1:23" ht="12.75">
      <c r="A47" s="58"/>
      <c r="B47" s="129" t="s">
        <v>100</v>
      </c>
      <c r="C47" s="97">
        <v>25</v>
      </c>
      <c r="D47" s="98">
        <v>11</v>
      </c>
      <c r="E47" s="99">
        <v>5</v>
      </c>
      <c r="F47" s="69"/>
      <c r="G47" s="99">
        <v>11</v>
      </c>
      <c r="H47" s="69"/>
      <c r="I47" s="92">
        <f t="shared" si="6"/>
        <v>52</v>
      </c>
      <c r="J47" s="67">
        <v>25</v>
      </c>
      <c r="K47" s="187"/>
      <c r="L47" s="68">
        <v>5</v>
      </c>
      <c r="M47" s="69"/>
      <c r="N47" s="68">
        <v>11</v>
      </c>
      <c r="O47" s="69"/>
      <c r="P47" s="92">
        <f t="shared" si="14"/>
        <v>41</v>
      </c>
      <c r="Q47" s="66">
        <v>56</v>
      </c>
      <c r="R47" s="66"/>
      <c r="S47" s="66">
        <v>6</v>
      </c>
      <c r="T47" s="66"/>
      <c r="U47" s="66">
        <v>12</v>
      </c>
      <c r="V47" s="66"/>
      <c r="W47" s="92">
        <f t="shared" si="7"/>
        <v>74</v>
      </c>
    </row>
    <row r="48" spans="1:23" ht="12.75">
      <c r="A48" s="58"/>
      <c r="B48" s="129" t="s">
        <v>101</v>
      </c>
      <c r="C48" s="66">
        <v>30</v>
      </c>
      <c r="D48" s="67"/>
      <c r="E48" s="68">
        <v>15</v>
      </c>
      <c r="F48" s="69"/>
      <c r="G48" s="68">
        <v>12</v>
      </c>
      <c r="H48" s="69"/>
      <c r="I48" s="92">
        <f t="shared" si="6"/>
        <v>57</v>
      </c>
      <c r="J48" s="67">
        <v>30</v>
      </c>
      <c r="K48" s="67"/>
      <c r="L48" s="68">
        <v>15</v>
      </c>
      <c r="M48" s="69"/>
      <c r="N48" s="68">
        <v>12</v>
      </c>
      <c r="O48" s="69"/>
      <c r="P48" s="92">
        <f t="shared" si="14"/>
        <v>57</v>
      </c>
      <c r="Q48" s="66">
        <v>60</v>
      </c>
      <c r="R48" s="66"/>
      <c r="S48" s="66">
        <v>17</v>
      </c>
      <c r="T48" s="66"/>
      <c r="U48" s="66">
        <v>40</v>
      </c>
      <c r="V48" s="66"/>
      <c r="W48" s="92">
        <f t="shared" si="7"/>
        <v>117</v>
      </c>
    </row>
    <row r="49" spans="1:23" ht="12.75">
      <c r="A49" s="58"/>
      <c r="B49" s="129" t="s">
        <v>102</v>
      </c>
      <c r="C49" s="66">
        <v>200</v>
      </c>
      <c r="D49" s="67"/>
      <c r="E49" s="68">
        <v>10</v>
      </c>
      <c r="F49" s="69"/>
      <c r="G49" s="68">
        <v>11</v>
      </c>
      <c r="H49" s="69"/>
      <c r="I49" s="92">
        <f t="shared" si="6"/>
        <v>221</v>
      </c>
      <c r="J49" s="67">
        <v>200</v>
      </c>
      <c r="K49" s="67"/>
      <c r="L49" s="68">
        <v>10</v>
      </c>
      <c r="M49" s="69"/>
      <c r="N49" s="68">
        <v>11</v>
      </c>
      <c r="O49" s="69"/>
      <c r="P49" s="92">
        <f t="shared" si="14"/>
        <v>221</v>
      </c>
      <c r="Q49" s="66">
        <v>120</v>
      </c>
      <c r="R49" s="66"/>
      <c r="S49" s="66">
        <v>15</v>
      </c>
      <c r="T49" s="66"/>
      <c r="U49" s="66">
        <v>20</v>
      </c>
      <c r="V49" s="66"/>
      <c r="W49" s="92">
        <f t="shared" si="7"/>
        <v>155</v>
      </c>
    </row>
    <row r="50" spans="1:23" ht="12.75">
      <c r="A50" s="58"/>
      <c r="B50" s="129" t="s">
        <v>103</v>
      </c>
      <c r="C50" s="66">
        <v>100</v>
      </c>
      <c r="D50" s="67">
        <v>5</v>
      </c>
      <c r="E50" s="68">
        <v>15</v>
      </c>
      <c r="F50" s="69">
        <v>1</v>
      </c>
      <c r="G50" s="68"/>
      <c r="H50" s="69"/>
      <c r="I50" s="92">
        <f t="shared" si="6"/>
        <v>121</v>
      </c>
      <c r="J50" s="67">
        <v>100</v>
      </c>
      <c r="K50" s="67">
        <v>5</v>
      </c>
      <c r="L50" s="68">
        <v>15</v>
      </c>
      <c r="M50" s="69">
        <v>1</v>
      </c>
      <c r="N50" s="68"/>
      <c r="O50" s="69"/>
      <c r="P50" s="92">
        <f t="shared" si="14"/>
        <v>121</v>
      </c>
      <c r="Q50" s="66">
        <v>100</v>
      </c>
      <c r="R50" s="66">
        <v>8</v>
      </c>
      <c r="S50" s="66">
        <v>30</v>
      </c>
      <c r="T50" s="66">
        <v>3</v>
      </c>
      <c r="U50" s="66">
        <v>75</v>
      </c>
      <c r="V50" s="66">
        <v>8</v>
      </c>
      <c r="W50" s="92">
        <f t="shared" si="7"/>
        <v>224</v>
      </c>
    </row>
    <row r="51" spans="1:23" ht="12.75">
      <c r="A51" s="58"/>
      <c r="B51" s="129" t="s">
        <v>106</v>
      </c>
      <c r="C51" s="66">
        <v>20</v>
      </c>
      <c r="D51" s="67"/>
      <c r="E51" s="68">
        <v>0</v>
      </c>
      <c r="F51" s="69"/>
      <c r="G51" s="68"/>
      <c r="H51" s="69"/>
      <c r="I51" s="92">
        <f t="shared" si="6"/>
        <v>20</v>
      </c>
      <c r="J51" s="67">
        <v>20</v>
      </c>
      <c r="K51" s="67"/>
      <c r="L51" s="68"/>
      <c r="M51" s="69"/>
      <c r="N51" s="68"/>
      <c r="O51" s="69"/>
      <c r="P51" s="92">
        <f t="shared" si="14"/>
        <v>20</v>
      </c>
      <c r="Q51" s="66">
        <v>30</v>
      </c>
      <c r="R51" s="66"/>
      <c r="S51" s="66"/>
      <c r="T51" s="66"/>
      <c r="U51" s="66"/>
      <c r="V51" s="66"/>
      <c r="W51" s="92">
        <f t="shared" si="7"/>
        <v>30</v>
      </c>
    </row>
    <row r="52" spans="1:23" ht="12.75">
      <c r="A52" s="58"/>
      <c r="B52" s="129" t="s">
        <v>104</v>
      </c>
      <c r="C52" s="66">
        <v>40</v>
      </c>
      <c r="D52" s="67"/>
      <c r="E52" s="68">
        <v>0</v>
      </c>
      <c r="F52" s="69"/>
      <c r="G52" s="68"/>
      <c r="H52" s="69"/>
      <c r="I52" s="92">
        <f t="shared" si="6"/>
        <v>40</v>
      </c>
      <c r="J52" s="67">
        <v>40</v>
      </c>
      <c r="K52" s="67"/>
      <c r="L52" s="68"/>
      <c r="M52" s="69"/>
      <c r="N52" s="68"/>
      <c r="O52" s="69"/>
      <c r="P52" s="92">
        <f t="shared" si="14"/>
        <v>40</v>
      </c>
      <c r="Q52" s="66">
        <f>C52*1.1</f>
        <v>44</v>
      </c>
      <c r="R52" s="66"/>
      <c r="S52" s="66"/>
      <c r="T52" s="66"/>
      <c r="U52" s="66"/>
      <c r="V52" s="66"/>
      <c r="W52" s="92">
        <f t="shared" si="7"/>
        <v>44</v>
      </c>
    </row>
    <row r="53" spans="1:23" ht="12.75">
      <c r="A53" s="58"/>
      <c r="B53" s="129" t="s">
        <v>107</v>
      </c>
      <c r="C53" s="66">
        <v>40</v>
      </c>
      <c r="D53" s="67"/>
      <c r="E53" s="68">
        <v>12</v>
      </c>
      <c r="F53" s="69"/>
      <c r="G53" s="68"/>
      <c r="H53" s="69"/>
      <c r="I53" s="92">
        <f t="shared" si="6"/>
        <v>52</v>
      </c>
      <c r="J53" s="67">
        <v>40</v>
      </c>
      <c r="K53" s="67"/>
      <c r="L53" s="68">
        <v>12</v>
      </c>
      <c r="M53" s="69"/>
      <c r="N53" s="68"/>
      <c r="O53" s="69"/>
      <c r="P53" s="92">
        <f t="shared" si="14"/>
        <v>52</v>
      </c>
      <c r="Q53" s="66">
        <v>50</v>
      </c>
      <c r="R53" s="66"/>
      <c r="S53" s="66">
        <v>13</v>
      </c>
      <c r="T53" s="66"/>
      <c r="U53" s="66"/>
      <c r="V53" s="66"/>
      <c r="W53" s="92">
        <f t="shared" si="7"/>
        <v>63</v>
      </c>
    </row>
    <row r="54" spans="1:23" ht="12.75">
      <c r="A54" s="58"/>
      <c r="B54" s="129" t="s">
        <v>105</v>
      </c>
      <c r="C54" s="66">
        <v>150</v>
      </c>
      <c r="D54" s="67"/>
      <c r="E54" s="68">
        <v>10</v>
      </c>
      <c r="F54" s="69"/>
      <c r="G54" s="68">
        <v>37</v>
      </c>
      <c r="H54" s="69"/>
      <c r="I54" s="92">
        <f t="shared" si="6"/>
        <v>197</v>
      </c>
      <c r="J54" s="67">
        <v>100</v>
      </c>
      <c r="K54" s="67"/>
      <c r="L54" s="68">
        <v>10</v>
      </c>
      <c r="M54" s="69"/>
      <c r="N54" s="68">
        <v>37</v>
      </c>
      <c r="O54" s="69"/>
      <c r="P54" s="92">
        <f t="shared" si="14"/>
        <v>147</v>
      </c>
      <c r="Q54" s="66">
        <v>65</v>
      </c>
      <c r="R54" s="66"/>
      <c r="S54" s="66">
        <f>E54*1.1</f>
        <v>11</v>
      </c>
      <c r="T54" s="66"/>
      <c r="U54" s="66">
        <v>77</v>
      </c>
      <c r="V54" s="66"/>
      <c r="W54" s="92">
        <f t="shared" si="7"/>
        <v>153</v>
      </c>
    </row>
    <row r="55" spans="1:23" ht="12.75">
      <c r="A55" s="87">
        <v>9</v>
      </c>
      <c r="B55" s="130" t="s">
        <v>30</v>
      </c>
      <c r="C55" s="85">
        <f>SUM(C56:C61)</f>
        <v>12525</v>
      </c>
      <c r="D55" s="85">
        <f>SUM(D56:D60)</f>
        <v>60</v>
      </c>
      <c r="E55" s="85">
        <f>SUM(E56:E60)</f>
        <v>1934</v>
      </c>
      <c r="F55" s="85">
        <f>SUM(F56:F60)</f>
        <v>43</v>
      </c>
      <c r="G55" s="85">
        <f>SUM(G56:G61)</f>
        <v>1630</v>
      </c>
      <c r="H55" s="85">
        <f>SUM(H56:H60)</f>
        <v>33</v>
      </c>
      <c r="I55" s="70">
        <f t="shared" si="6"/>
        <v>16225</v>
      </c>
      <c r="J55" s="85">
        <f>SUM(J56:J61)</f>
        <v>13464</v>
      </c>
      <c r="K55" s="85">
        <f>SUM(K56:K60)</f>
        <v>60</v>
      </c>
      <c r="L55" s="85">
        <f>SUM(L56:L60)</f>
        <v>1934</v>
      </c>
      <c r="M55" s="85">
        <f>SUM(M56:M60)</f>
        <v>43</v>
      </c>
      <c r="N55" s="85">
        <f>SUM(N56:N61)</f>
        <v>1779</v>
      </c>
      <c r="O55" s="85">
        <f>SUM(O56:O60)</f>
        <v>33</v>
      </c>
      <c r="P55" s="70">
        <f>SUM(J55:O55)</f>
        <v>17313</v>
      </c>
      <c r="Q55" s="85">
        <f>SUM(Q56:Q61)</f>
        <v>13403</v>
      </c>
      <c r="R55" s="85">
        <f>SUM(R56:R60)</f>
        <v>66</v>
      </c>
      <c r="S55" s="85">
        <f>SUM(S56:S61)</f>
        <v>2055</v>
      </c>
      <c r="T55" s="85">
        <f>SUM(T56:T60)</f>
        <v>47</v>
      </c>
      <c r="U55" s="85">
        <f>SUM(U56:U61)</f>
        <v>5058</v>
      </c>
      <c r="V55" s="85">
        <f>SUM(V56:V60)</f>
        <v>85</v>
      </c>
      <c r="W55" s="70">
        <f t="shared" si="7"/>
        <v>20714</v>
      </c>
    </row>
    <row r="56" spans="1:23" ht="12.75">
      <c r="A56" s="58"/>
      <c r="B56" s="129" t="s">
        <v>160</v>
      </c>
      <c r="C56" s="97">
        <v>11625</v>
      </c>
      <c r="D56" s="98">
        <v>0</v>
      </c>
      <c r="E56" s="99">
        <v>1600</v>
      </c>
      <c r="F56" s="69">
        <v>0</v>
      </c>
      <c r="G56" s="99">
        <v>1607</v>
      </c>
      <c r="H56" s="69"/>
      <c r="I56" s="92">
        <f t="shared" si="6"/>
        <v>14832</v>
      </c>
      <c r="J56" s="67">
        <v>12487</v>
      </c>
      <c r="K56" s="67"/>
      <c r="L56" s="68">
        <v>1600</v>
      </c>
      <c r="M56" s="69"/>
      <c r="N56" s="68">
        <v>1756</v>
      </c>
      <c r="O56" s="69"/>
      <c r="P56" s="92">
        <f t="shared" si="14"/>
        <v>15843</v>
      </c>
      <c r="Q56" s="97">
        <v>12868</v>
      </c>
      <c r="R56" s="97"/>
      <c r="S56" s="97">
        <v>1773</v>
      </c>
      <c r="T56" s="97"/>
      <c r="U56" s="97">
        <v>4817</v>
      </c>
      <c r="V56" s="97"/>
      <c r="W56" s="92">
        <f t="shared" si="7"/>
        <v>19458</v>
      </c>
    </row>
    <row r="57" spans="1:23" ht="12.75">
      <c r="A57" s="58"/>
      <c r="B57" s="143" t="s">
        <v>112</v>
      </c>
      <c r="C57" s="97">
        <v>350</v>
      </c>
      <c r="D57" s="98"/>
      <c r="E57" s="99">
        <v>264</v>
      </c>
      <c r="F57" s="69"/>
      <c r="G57" s="99"/>
      <c r="H57" s="69"/>
      <c r="I57" s="92">
        <f t="shared" si="6"/>
        <v>614</v>
      </c>
      <c r="J57" s="67">
        <v>350</v>
      </c>
      <c r="K57" s="67"/>
      <c r="L57" s="68">
        <v>264</v>
      </c>
      <c r="M57" s="69"/>
      <c r="N57" s="68"/>
      <c r="O57" s="69"/>
      <c r="P57" s="92">
        <f t="shared" si="14"/>
        <v>614</v>
      </c>
      <c r="Q57" s="97"/>
      <c r="R57" s="97"/>
      <c r="S57" s="97">
        <v>165</v>
      </c>
      <c r="T57" s="97"/>
      <c r="U57" s="97"/>
      <c r="V57" s="97"/>
      <c r="W57" s="92">
        <f t="shared" si="7"/>
        <v>165</v>
      </c>
    </row>
    <row r="58" spans="1:23" ht="12.75">
      <c r="A58" s="58"/>
      <c r="B58" s="144" t="s">
        <v>138</v>
      </c>
      <c r="C58" s="97">
        <v>0</v>
      </c>
      <c r="D58" s="98"/>
      <c r="E58" s="99">
        <v>20</v>
      </c>
      <c r="F58" s="154"/>
      <c r="G58" s="99"/>
      <c r="H58" s="154"/>
      <c r="I58" s="92">
        <f t="shared" si="6"/>
        <v>20</v>
      </c>
      <c r="J58" s="67"/>
      <c r="K58" s="67"/>
      <c r="L58" s="68">
        <v>20</v>
      </c>
      <c r="M58" s="69"/>
      <c r="N58" s="68"/>
      <c r="O58" s="69"/>
      <c r="P58" s="92">
        <f t="shared" si="14"/>
        <v>20</v>
      </c>
      <c r="Q58" s="97"/>
      <c r="R58" s="97"/>
      <c r="S58" s="97">
        <f>E58*1.1</f>
        <v>22</v>
      </c>
      <c r="T58" s="97"/>
      <c r="U58" s="97"/>
      <c r="V58" s="97"/>
      <c r="W58" s="92">
        <f t="shared" si="7"/>
        <v>22</v>
      </c>
    </row>
    <row r="59" spans="1:23" ht="12.75">
      <c r="A59" s="58"/>
      <c r="B59" s="129" t="s">
        <v>129</v>
      </c>
      <c r="C59" s="97">
        <v>0</v>
      </c>
      <c r="D59" s="98">
        <v>60</v>
      </c>
      <c r="E59" s="99">
        <v>0</v>
      </c>
      <c r="F59" s="154">
        <v>43</v>
      </c>
      <c r="G59" s="99"/>
      <c r="H59" s="154">
        <v>33</v>
      </c>
      <c r="I59" s="92">
        <f t="shared" si="6"/>
        <v>136</v>
      </c>
      <c r="J59" s="67"/>
      <c r="K59" s="67">
        <v>60</v>
      </c>
      <c r="L59" s="68"/>
      <c r="M59" s="69">
        <v>43</v>
      </c>
      <c r="N59" s="68"/>
      <c r="O59" s="69">
        <v>33</v>
      </c>
      <c r="P59" s="92">
        <f t="shared" si="14"/>
        <v>136</v>
      </c>
      <c r="Q59" s="97"/>
      <c r="R59" s="97">
        <f>D59*1.1</f>
        <v>66</v>
      </c>
      <c r="S59" s="97"/>
      <c r="T59" s="97">
        <v>47</v>
      </c>
      <c r="U59" s="97"/>
      <c r="V59" s="97">
        <v>85</v>
      </c>
      <c r="W59" s="92">
        <f t="shared" si="7"/>
        <v>198</v>
      </c>
    </row>
    <row r="60" spans="1:23" ht="12.75">
      <c r="A60" s="58"/>
      <c r="B60" s="145" t="s">
        <v>113</v>
      </c>
      <c r="C60" s="97">
        <v>250</v>
      </c>
      <c r="D60" s="98"/>
      <c r="E60" s="99">
        <v>50</v>
      </c>
      <c r="F60" s="154"/>
      <c r="G60" s="99"/>
      <c r="H60" s="154"/>
      <c r="I60" s="92">
        <f t="shared" si="6"/>
        <v>300</v>
      </c>
      <c r="J60" s="67">
        <v>327</v>
      </c>
      <c r="K60" s="67"/>
      <c r="L60" s="68">
        <v>50</v>
      </c>
      <c r="M60" s="69"/>
      <c r="N60" s="68"/>
      <c r="O60" s="69"/>
      <c r="P60" s="92">
        <f t="shared" si="14"/>
        <v>377</v>
      </c>
      <c r="Q60" s="97">
        <f>C60*1.1</f>
        <v>275</v>
      </c>
      <c r="R60" s="97"/>
      <c r="S60" s="97">
        <f>E60*1.1</f>
        <v>55.00000000000001</v>
      </c>
      <c r="T60" s="97"/>
      <c r="U60" s="97">
        <v>21</v>
      </c>
      <c r="V60" s="97"/>
      <c r="W60" s="92">
        <f t="shared" si="7"/>
        <v>351</v>
      </c>
    </row>
    <row r="61" spans="1:23" ht="12.75">
      <c r="A61" s="58"/>
      <c r="B61" s="145" t="s">
        <v>136</v>
      </c>
      <c r="C61" s="97">
        <v>300</v>
      </c>
      <c r="D61" s="98"/>
      <c r="E61" s="99">
        <v>50</v>
      </c>
      <c r="F61" s="154"/>
      <c r="G61" s="99">
        <v>23</v>
      </c>
      <c r="H61" s="154"/>
      <c r="I61" s="92">
        <f t="shared" si="6"/>
        <v>373</v>
      </c>
      <c r="J61" s="67">
        <v>300</v>
      </c>
      <c r="K61" s="67"/>
      <c r="L61" s="68">
        <v>50</v>
      </c>
      <c r="M61" s="69"/>
      <c r="N61" s="68">
        <v>23</v>
      </c>
      <c r="O61" s="69"/>
      <c r="P61" s="92">
        <f>SUM(J61:O61)</f>
        <v>373</v>
      </c>
      <c r="Q61" s="97">
        <v>260</v>
      </c>
      <c r="R61" s="97"/>
      <c r="S61" s="97">
        <v>40</v>
      </c>
      <c r="T61" s="97"/>
      <c r="U61" s="97">
        <v>220</v>
      </c>
      <c r="V61" s="97"/>
      <c r="W61" s="92">
        <f t="shared" si="7"/>
        <v>520</v>
      </c>
    </row>
    <row r="62" spans="1:23" ht="14.25" customHeight="1">
      <c r="A62" s="87">
        <v>10</v>
      </c>
      <c r="B62" s="130" t="s">
        <v>31</v>
      </c>
      <c r="C62" s="85">
        <f aca="true" t="shared" si="15" ref="C62:I62">SUM(C63:C65)</f>
        <v>4172</v>
      </c>
      <c r="D62" s="85">
        <f t="shared" si="15"/>
        <v>20</v>
      </c>
      <c r="E62" s="85">
        <f t="shared" si="15"/>
        <v>595</v>
      </c>
      <c r="F62" s="155">
        <f t="shared" si="15"/>
        <v>17</v>
      </c>
      <c r="G62" s="85">
        <f t="shared" si="15"/>
        <v>552</v>
      </c>
      <c r="H62" s="155">
        <f t="shared" si="15"/>
        <v>11</v>
      </c>
      <c r="I62" s="114">
        <f t="shared" si="15"/>
        <v>5367</v>
      </c>
      <c r="J62" s="85">
        <f>SUM(J63:J65)</f>
        <v>4368</v>
      </c>
      <c r="K62" s="85">
        <f aca="true" t="shared" si="16" ref="K62:W62">SUM(K63:K65)</f>
        <v>20</v>
      </c>
      <c r="L62" s="85">
        <f>SUM(L63:L65)</f>
        <v>595</v>
      </c>
      <c r="M62" s="85">
        <f>SUM(M63:M65)</f>
        <v>17</v>
      </c>
      <c r="N62" s="85">
        <f t="shared" si="16"/>
        <v>594</v>
      </c>
      <c r="O62" s="85">
        <f t="shared" si="16"/>
        <v>11</v>
      </c>
      <c r="P62" s="114">
        <f t="shared" si="16"/>
        <v>5605</v>
      </c>
      <c r="Q62" s="85">
        <f t="shared" si="16"/>
        <v>4375</v>
      </c>
      <c r="R62" s="85">
        <f t="shared" si="16"/>
        <v>22</v>
      </c>
      <c r="S62" s="85">
        <f t="shared" si="16"/>
        <v>660</v>
      </c>
      <c r="T62" s="85">
        <f t="shared" si="16"/>
        <v>18</v>
      </c>
      <c r="U62" s="85">
        <f t="shared" si="16"/>
        <v>1638</v>
      </c>
      <c r="V62" s="85">
        <f t="shared" si="16"/>
        <v>34</v>
      </c>
      <c r="W62" s="114">
        <f t="shared" si="16"/>
        <v>6747</v>
      </c>
    </row>
    <row r="63" spans="1:23" ht="14.25" customHeight="1">
      <c r="A63" s="58"/>
      <c r="B63" s="129" t="s">
        <v>111</v>
      </c>
      <c r="C63" s="97">
        <v>4050</v>
      </c>
      <c r="D63" s="98"/>
      <c r="E63" s="99">
        <v>560</v>
      </c>
      <c r="F63" s="154"/>
      <c r="G63" s="99">
        <v>552</v>
      </c>
      <c r="H63" s="154"/>
      <c r="I63" s="110">
        <f>SUM(C63:H63)</f>
        <v>5162</v>
      </c>
      <c r="J63" s="67">
        <v>4246</v>
      </c>
      <c r="K63" s="67"/>
      <c r="L63" s="68">
        <v>560</v>
      </c>
      <c r="M63" s="69"/>
      <c r="N63" s="68">
        <v>594</v>
      </c>
      <c r="O63" s="69"/>
      <c r="P63" s="110">
        <f>SUM(J63:O63)</f>
        <v>5400</v>
      </c>
      <c r="Q63" s="97">
        <v>4375</v>
      </c>
      <c r="R63" s="97"/>
      <c r="S63" s="97">
        <v>603</v>
      </c>
      <c r="T63" s="97"/>
      <c r="U63" s="97">
        <v>1638</v>
      </c>
      <c r="V63" s="97"/>
      <c r="W63" s="110">
        <f>SUM(Q63:V63)</f>
        <v>6616</v>
      </c>
    </row>
    <row r="64" spans="1:23" ht="12.75">
      <c r="A64" s="58"/>
      <c r="B64" s="129" t="s">
        <v>118</v>
      </c>
      <c r="C64" s="97">
        <v>122</v>
      </c>
      <c r="D64" s="98"/>
      <c r="E64" s="99">
        <v>35</v>
      </c>
      <c r="F64" s="154"/>
      <c r="G64" s="99"/>
      <c r="H64" s="154"/>
      <c r="I64" s="110">
        <f>SUM(C64:H64)</f>
        <v>157</v>
      </c>
      <c r="J64" s="67">
        <v>122</v>
      </c>
      <c r="K64" s="67"/>
      <c r="L64" s="68">
        <v>35</v>
      </c>
      <c r="M64" s="69"/>
      <c r="N64" s="68"/>
      <c r="O64" s="69"/>
      <c r="P64" s="110">
        <f>SUM(J64:O64)</f>
        <v>157</v>
      </c>
      <c r="Q64" s="97"/>
      <c r="R64" s="97"/>
      <c r="S64" s="97">
        <v>57</v>
      </c>
      <c r="T64" s="97"/>
      <c r="U64" s="97"/>
      <c r="V64" s="97"/>
      <c r="W64" s="110">
        <f>SUM(Q64:V64)</f>
        <v>57</v>
      </c>
    </row>
    <row r="65" spans="1:23" ht="12.75">
      <c r="A65" s="58"/>
      <c r="B65" s="129" t="s">
        <v>161</v>
      </c>
      <c r="C65" s="97"/>
      <c r="D65" s="98">
        <v>20</v>
      </c>
      <c r="E65" s="99"/>
      <c r="F65" s="154">
        <v>17</v>
      </c>
      <c r="G65" s="99"/>
      <c r="H65" s="154">
        <v>11</v>
      </c>
      <c r="I65" s="110">
        <f>SUM(C65:H65)</f>
        <v>48</v>
      </c>
      <c r="J65" s="67"/>
      <c r="K65" s="67">
        <v>20</v>
      </c>
      <c r="L65" s="68"/>
      <c r="M65" s="69">
        <v>17</v>
      </c>
      <c r="N65" s="68"/>
      <c r="O65" s="69">
        <v>11</v>
      </c>
      <c r="P65" s="110">
        <f>SUM(J65:O65)</f>
        <v>48</v>
      </c>
      <c r="Q65" s="97"/>
      <c r="R65" s="97">
        <f>D65*1.1</f>
        <v>22</v>
      </c>
      <c r="S65" s="97"/>
      <c r="T65" s="97">
        <v>18</v>
      </c>
      <c r="U65" s="97"/>
      <c r="V65" s="97">
        <v>34</v>
      </c>
      <c r="W65" s="110">
        <f>SUM(Q65:V65)</f>
        <v>74</v>
      </c>
    </row>
    <row r="66" spans="1:23" ht="12.75">
      <c r="A66" s="87">
        <v>11</v>
      </c>
      <c r="B66" s="130" t="s">
        <v>117</v>
      </c>
      <c r="C66" s="85">
        <v>70</v>
      </c>
      <c r="D66" s="90"/>
      <c r="E66" s="90">
        <v>0</v>
      </c>
      <c r="F66" s="156">
        <v>7</v>
      </c>
      <c r="G66" s="90">
        <v>7</v>
      </c>
      <c r="H66" s="90"/>
      <c r="I66" s="70">
        <f>SUM(C66:H66)</f>
        <v>84</v>
      </c>
      <c r="J66" s="85">
        <v>70</v>
      </c>
      <c r="K66" s="90"/>
      <c r="L66" s="156"/>
      <c r="M66" s="156"/>
      <c r="N66" s="90">
        <v>7</v>
      </c>
      <c r="O66" s="90"/>
      <c r="P66" s="70">
        <f>SUM(J66:O66)</f>
        <v>77</v>
      </c>
      <c r="Q66" s="85">
        <v>70</v>
      </c>
      <c r="R66" s="85"/>
      <c r="S66" s="85">
        <v>7</v>
      </c>
      <c r="T66" s="85"/>
      <c r="U66" s="85">
        <v>20</v>
      </c>
      <c r="V66" s="85"/>
      <c r="W66" s="70">
        <f>SUM(Q66:V66)</f>
        <v>97</v>
      </c>
    </row>
    <row r="67" spans="1:23" ht="12.75">
      <c r="A67" s="87">
        <v>12</v>
      </c>
      <c r="B67" s="130" t="s">
        <v>114</v>
      </c>
      <c r="C67" s="85">
        <f>SUM(C68:C70)</f>
        <v>247</v>
      </c>
      <c r="D67" s="85">
        <v>2</v>
      </c>
      <c r="E67" s="85">
        <f>SUM(E68:E70)</f>
        <v>34</v>
      </c>
      <c r="F67" s="85">
        <v>2</v>
      </c>
      <c r="G67" s="85">
        <v>54</v>
      </c>
      <c r="H67" s="85">
        <f>SUM(H68:H70)</f>
        <v>0.66</v>
      </c>
      <c r="I67" s="114">
        <f>SUM(I68:I70)</f>
        <v>339.66</v>
      </c>
      <c r="J67" s="85">
        <f aca="true" t="shared" si="17" ref="J67:O67">SUM(J68:J70)</f>
        <v>317</v>
      </c>
      <c r="K67" s="85">
        <f t="shared" si="17"/>
        <v>2</v>
      </c>
      <c r="L67" s="85">
        <f>SUM(L68:L70)</f>
        <v>34</v>
      </c>
      <c r="M67" s="85">
        <f>SUM(M68:M70)</f>
        <v>2</v>
      </c>
      <c r="N67" s="85">
        <f t="shared" si="17"/>
        <v>54</v>
      </c>
      <c r="O67" s="85">
        <f t="shared" si="17"/>
        <v>1</v>
      </c>
      <c r="P67" s="114">
        <f aca="true" t="shared" si="18" ref="P67:W67">SUM(P68:P70)</f>
        <v>410</v>
      </c>
      <c r="Q67" s="85">
        <f t="shared" si="18"/>
        <v>257</v>
      </c>
      <c r="R67" s="85">
        <f t="shared" si="18"/>
        <v>2</v>
      </c>
      <c r="S67" s="85">
        <f t="shared" si="18"/>
        <v>38</v>
      </c>
      <c r="T67" s="85">
        <f t="shared" si="18"/>
        <v>2</v>
      </c>
      <c r="U67" s="85">
        <f t="shared" si="18"/>
        <v>96</v>
      </c>
      <c r="V67" s="85">
        <f t="shared" si="18"/>
        <v>2</v>
      </c>
      <c r="W67" s="114">
        <f t="shared" si="18"/>
        <v>397</v>
      </c>
    </row>
    <row r="68" spans="1:23" ht="12.75">
      <c r="A68" s="96"/>
      <c r="B68" s="146" t="s">
        <v>120</v>
      </c>
      <c r="C68" s="97">
        <v>240</v>
      </c>
      <c r="D68" s="98"/>
      <c r="E68" s="99">
        <v>32</v>
      </c>
      <c r="F68" s="100"/>
      <c r="G68" s="99">
        <v>22</v>
      </c>
      <c r="H68" s="100"/>
      <c r="I68" s="110">
        <f aca="true" t="shared" si="19" ref="I68:I77">SUM(C68:H68)</f>
        <v>294</v>
      </c>
      <c r="J68" s="98">
        <v>310</v>
      </c>
      <c r="K68" s="98"/>
      <c r="L68" s="99">
        <v>32</v>
      </c>
      <c r="M68" s="100"/>
      <c r="N68" s="99">
        <v>22</v>
      </c>
      <c r="O68" s="100"/>
      <c r="P68" s="110">
        <f>SUM(J68:O68)</f>
        <v>364</v>
      </c>
      <c r="Q68" s="97">
        <v>257</v>
      </c>
      <c r="R68" s="97"/>
      <c r="S68" s="97">
        <v>35</v>
      </c>
      <c r="T68" s="97"/>
      <c r="U68" s="97">
        <v>96</v>
      </c>
      <c r="V68" s="97"/>
      <c r="W68" s="110">
        <f aca="true" t="shared" si="20" ref="W68:W77">SUM(Q68:V68)</f>
        <v>388</v>
      </c>
    </row>
    <row r="69" spans="1:23" ht="12.75">
      <c r="A69" s="58"/>
      <c r="B69" s="129" t="s">
        <v>162</v>
      </c>
      <c r="C69" s="66">
        <v>7</v>
      </c>
      <c r="D69" s="67"/>
      <c r="E69" s="68">
        <v>2</v>
      </c>
      <c r="F69" s="69"/>
      <c r="G69" s="68">
        <v>32</v>
      </c>
      <c r="H69" s="69"/>
      <c r="I69" s="110">
        <f t="shared" si="19"/>
        <v>41</v>
      </c>
      <c r="J69" s="67">
        <v>7</v>
      </c>
      <c r="K69" s="67"/>
      <c r="L69" s="68">
        <v>2</v>
      </c>
      <c r="M69" s="69"/>
      <c r="N69" s="68">
        <v>32</v>
      </c>
      <c r="O69" s="69"/>
      <c r="P69" s="110">
        <f>SUM(J69:O69)</f>
        <v>41</v>
      </c>
      <c r="Q69" s="97"/>
      <c r="R69" s="97"/>
      <c r="S69" s="97">
        <v>3</v>
      </c>
      <c r="T69" s="97"/>
      <c r="U69" s="155"/>
      <c r="V69" s="97"/>
      <c r="W69" s="110">
        <f t="shared" si="20"/>
        <v>3</v>
      </c>
    </row>
    <row r="70" spans="1:23" ht="12.75">
      <c r="A70" s="58"/>
      <c r="B70" s="129" t="s">
        <v>163</v>
      </c>
      <c r="C70" s="66"/>
      <c r="D70" s="67">
        <v>2</v>
      </c>
      <c r="E70" s="68"/>
      <c r="F70" s="69">
        <v>2</v>
      </c>
      <c r="G70" s="68"/>
      <c r="H70" s="69">
        <v>0.66</v>
      </c>
      <c r="I70" s="110">
        <f t="shared" si="19"/>
        <v>4.66</v>
      </c>
      <c r="J70" s="67"/>
      <c r="K70" s="67">
        <v>2</v>
      </c>
      <c r="L70" s="68"/>
      <c r="M70" s="69">
        <v>2</v>
      </c>
      <c r="N70" s="68"/>
      <c r="O70" s="69">
        <v>1</v>
      </c>
      <c r="P70" s="110">
        <f aca="true" t="shared" si="21" ref="P70:P77">SUM(J70:O70)</f>
        <v>5</v>
      </c>
      <c r="Q70" s="97"/>
      <c r="R70" s="97">
        <v>2</v>
      </c>
      <c r="S70" s="97"/>
      <c r="T70" s="97">
        <v>2</v>
      </c>
      <c r="U70" s="97"/>
      <c r="V70" s="97">
        <v>2</v>
      </c>
      <c r="W70" s="110">
        <f t="shared" si="20"/>
        <v>6</v>
      </c>
    </row>
    <row r="71" spans="1:23" ht="12.75">
      <c r="A71" s="87">
        <v>13</v>
      </c>
      <c r="B71" s="130" t="s">
        <v>119</v>
      </c>
      <c r="C71" s="85">
        <v>0</v>
      </c>
      <c r="D71" s="86"/>
      <c r="E71" s="88">
        <v>0</v>
      </c>
      <c r="F71" s="89"/>
      <c r="G71" s="88"/>
      <c r="H71" s="89"/>
      <c r="I71" s="70">
        <f t="shared" si="19"/>
        <v>0</v>
      </c>
      <c r="J71" s="86"/>
      <c r="K71" s="86"/>
      <c r="L71" s="88"/>
      <c r="M71" s="89"/>
      <c r="N71" s="88"/>
      <c r="O71" s="89"/>
      <c r="P71" s="70">
        <f t="shared" si="21"/>
        <v>0</v>
      </c>
      <c r="Q71" s="85"/>
      <c r="R71" s="85"/>
      <c r="S71" s="85"/>
      <c r="T71" s="85"/>
      <c r="U71" s="85"/>
      <c r="V71" s="85"/>
      <c r="W71" s="70">
        <f t="shared" si="20"/>
        <v>0</v>
      </c>
    </row>
    <row r="72" spans="1:23" ht="12.75">
      <c r="A72" s="87">
        <v>14</v>
      </c>
      <c r="B72" s="130" t="s">
        <v>33</v>
      </c>
      <c r="C72" s="85">
        <v>0</v>
      </c>
      <c r="D72" s="86"/>
      <c r="E72" s="88">
        <v>0</v>
      </c>
      <c r="F72" s="89"/>
      <c r="G72" s="88"/>
      <c r="H72" s="89"/>
      <c r="I72" s="70">
        <f t="shared" si="19"/>
        <v>0</v>
      </c>
      <c r="J72" s="86"/>
      <c r="K72" s="86"/>
      <c r="L72" s="88"/>
      <c r="M72" s="89"/>
      <c r="N72" s="88"/>
      <c r="O72" s="89"/>
      <c r="P72" s="70">
        <f t="shared" si="21"/>
        <v>0</v>
      </c>
      <c r="Q72" s="85"/>
      <c r="R72" s="85"/>
      <c r="S72" s="85"/>
      <c r="T72" s="85"/>
      <c r="U72" s="85"/>
      <c r="V72" s="85"/>
      <c r="W72" s="70">
        <f t="shared" si="20"/>
        <v>0</v>
      </c>
    </row>
    <row r="73" spans="1:23" ht="12.75">
      <c r="A73" s="87">
        <v>15</v>
      </c>
      <c r="B73" s="132" t="s">
        <v>32</v>
      </c>
      <c r="C73" s="85">
        <v>23</v>
      </c>
      <c r="D73" s="86">
        <v>2</v>
      </c>
      <c r="E73" s="88">
        <v>4</v>
      </c>
      <c r="F73" s="89">
        <v>2</v>
      </c>
      <c r="G73" s="88">
        <v>7</v>
      </c>
      <c r="H73" s="89"/>
      <c r="I73" s="70">
        <f t="shared" si="19"/>
        <v>38</v>
      </c>
      <c r="J73" s="86">
        <v>23</v>
      </c>
      <c r="K73" s="86">
        <v>2</v>
      </c>
      <c r="L73" s="88">
        <v>4</v>
      </c>
      <c r="M73" s="89">
        <v>2</v>
      </c>
      <c r="N73" s="88">
        <v>7</v>
      </c>
      <c r="O73" s="89"/>
      <c r="P73" s="70">
        <f t="shared" si="21"/>
        <v>38</v>
      </c>
      <c r="Q73" s="85">
        <v>25</v>
      </c>
      <c r="R73" s="85">
        <v>2</v>
      </c>
      <c r="S73" s="85">
        <v>4</v>
      </c>
      <c r="T73" s="85">
        <v>2</v>
      </c>
      <c r="U73" s="85">
        <v>18</v>
      </c>
      <c r="V73" s="85">
        <v>2</v>
      </c>
      <c r="W73" s="70">
        <f t="shared" si="20"/>
        <v>53</v>
      </c>
    </row>
    <row r="74" spans="1:23" ht="12.75">
      <c r="A74" s="87">
        <v>16</v>
      </c>
      <c r="B74" s="132" t="s">
        <v>34</v>
      </c>
      <c r="C74" s="85">
        <v>20</v>
      </c>
      <c r="D74" s="86"/>
      <c r="E74" s="88">
        <v>0</v>
      </c>
      <c r="F74" s="89"/>
      <c r="G74" s="88">
        <v>21</v>
      </c>
      <c r="H74" s="89"/>
      <c r="I74" s="70">
        <f t="shared" si="19"/>
        <v>41</v>
      </c>
      <c r="J74" s="86">
        <v>20</v>
      </c>
      <c r="K74" s="86"/>
      <c r="L74" s="88"/>
      <c r="M74" s="89"/>
      <c r="N74" s="88">
        <v>21</v>
      </c>
      <c r="O74" s="89"/>
      <c r="P74" s="70">
        <f>SUM(J74:O74)</f>
        <v>41</v>
      </c>
      <c r="Q74" s="85">
        <v>29</v>
      </c>
      <c r="R74" s="85"/>
      <c r="S74" s="85"/>
      <c r="T74" s="85"/>
      <c r="U74" s="85">
        <v>60</v>
      </c>
      <c r="V74" s="85"/>
      <c r="W74" s="70">
        <f t="shared" si="20"/>
        <v>89</v>
      </c>
    </row>
    <row r="75" spans="1:23" ht="12.75">
      <c r="A75" s="87">
        <v>17</v>
      </c>
      <c r="B75" s="132" t="s">
        <v>35</v>
      </c>
      <c r="C75" s="85">
        <v>383</v>
      </c>
      <c r="D75" s="86"/>
      <c r="E75" s="88">
        <v>0</v>
      </c>
      <c r="F75" s="89"/>
      <c r="G75" s="88">
        <v>26</v>
      </c>
      <c r="H75" s="89"/>
      <c r="I75" s="70">
        <f t="shared" si="19"/>
        <v>409</v>
      </c>
      <c r="J75" s="86">
        <v>383</v>
      </c>
      <c r="K75" s="86"/>
      <c r="L75" s="88"/>
      <c r="M75" s="89"/>
      <c r="N75" s="88">
        <v>26</v>
      </c>
      <c r="O75" s="89"/>
      <c r="P75" s="70">
        <f t="shared" si="21"/>
        <v>409</v>
      </c>
      <c r="Q75" s="85">
        <v>150</v>
      </c>
      <c r="R75" s="85"/>
      <c r="S75" s="85">
        <v>50</v>
      </c>
      <c r="T75" s="85"/>
      <c r="U75" s="85">
        <v>20</v>
      </c>
      <c r="V75" s="85"/>
      <c r="W75" s="70">
        <f t="shared" si="20"/>
        <v>220</v>
      </c>
    </row>
    <row r="76" spans="1:23" ht="12.75">
      <c r="A76" s="87">
        <v>18</v>
      </c>
      <c r="B76" s="132" t="s">
        <v>36</v>
      </c>
      <c r="C76" s="93">
        <v>0</v>
      </c>
      <c r="D76" s="94"/>
      <c r="E76" s="90">
        <v>0</v>
      </c>
      <c r="F76" s="95"/>
      <c r="G76" s="90"/>
      <c r="H76" s="95"/>
      <c r="I76" s="70">
        <f t="shared" si="19"/>
        <v>0</v>
      </c>
      <c r="J76" s="94"/>
      <c r="K76" s="94"/>
      <c r="L76" s="90"/>
      <c r="M76" s="95"/>
      <c r="N76" s="90"/>
      <c r="O76" s="95"/>
      <c r="P76" s="70">
        <f t="shared" si="21"/>
        <v>0</v>
      </c>
      <c r="Q76" s="85"/>
      <c r="R76" s="85"/>
      <c r="S76" s="85"/>
      <c r="T76" s="85"/>
      <c r="U76" s="85"/>
      <c r="V76" s="85"/>
      <c r="W76" s="70">
        <f t="shared" si="20"/>
        <v>0</v>
      </c>
    </row>
    <row r="77" spans="1:23" ht="13.5" thickBot="1">
      <c r="A77" s="87">
        <v>19</v>
      </c>
      <c r="B77" s="133" t="s">
        <v>164</v>
      </c>
      <c r="C77" s="118">
        <v>0</v>
      </c>
      <c r="D77" s="119"/>
      <c r="E77" s="119">
        <v>0</v>
      </c>
      <c r="F77" s="95"/>
      <c r="G77" s="119"/>
      <c r="H77" s="120"/>
      <c r="I77" s="70">
        <f t="shared" si="19"/>
        <v>0</v>
      </c>
      <c r="J77" s="118"/>
      <c r="K77" s="119"/>
      <c r="L77" s="119"/>
      <c r="M77" s="95"/>
      <c r="N77" s="182"/>
      <c r="O77" s="120"/>
      <c r="P77" s="70">
        <f t="shared" si="21"/>
        <v>0</v>
      </c>
      <c r="Q77" s="85"/>
      <c r="R77" s="85"/>
      <c r="S77" s="85"/>
      <c r="T77" s="85"/>
      <c r="U77" s="85"/>
      <c r="V77" s="85"/>
      <c r="W77" s="70">
        <f t="shared" si="20"/>
        <v>0</v>
      </c>
    </row>
    <row r="78" spans="1:23" ht="13.5" thickBot="1">
      <c r="A78" s="103">
        <v>20</v>
      </c>
      <c r="B78" s="134" t="s">
        <v>4</v>
      </c>
      <c r="C78" s="104">
        <f>C80+C82+C84+C85+C86+C87+C88+C89+C90+C91+C79</f>
        <v>21689</v>
      </c>
      <c r="D78" s="104">
        <f aca="true" t="shared" si="22" ref="D78:I78">D80+D82+D84+D85+D86+D87+D88+D89+D90+D91</f>
        <v>395</v>
      </c>
      <c r="E78" s="104">
        <f>E80+E82+E84+E85+E86+E87+E88+E89+E90+E91</f>
        <v>3211</v>
      </c>
      <c r="F78" s="104">
        <f t="shared" si="22"/>
        <v>134</v>
      </c>
      <c r="G78" s="104">
        <f t="shared" si="22"/>
        <v>3011.332</v>
      </c>
      <c r="H78" s="104">
        <f t="shared" si="22"/>
        <v>113</v>
      </c>
      <c r="I78" s="115">
        <f t="shared" si="22"/>
        <v>28553.332</v>
      </c>
      <c r="J78" s="104">
        <f>J80+J82+J84+J85+J86+J87+J88+J89+J90+J91+J79</f>
        <v>22965</v>
      </c>
      <c r="K78" s="104">
        <f aca="true" t="shared" si="23" ref="K78:P78">K80+K82+K84+K85+K86+K87+K88+K89+K90+K91</f>
        <v>395</v>
      </c>
      <c r="L78" s="104">
        <f t="shared" si="23"/>
        <v>3211</v>
      </c>
      <c r="M78" s="104">
        <f t="shared" si="23"/>
        <v>136</v>
      </c>
      <c r="N78" s="104">
        <f t="shared" si="23"/>
        <v>3011.33</v>
      </c>
      <c r="O78" s="104">
        <f t="shared" si="23"/>
        <v>114</v>
      </c>
      <c r="P78" s="115">
        <f t="shared" si="23"/>
        <v>29832.33</v>
      </c>
      <c r="Q78" s="104">
        <v>22589</v>
      </c>
      <c r="R78" s="104">
        <f aca="true" t="shared" si="24" ref="R78:W78">R80+R82+R84+R85+R86+R87+R88+R89+R90+R91</f>
        <v>437</v>
      </c>
      <c r="S78" s="104">
        <f t="shared" si="24"/>
        <v>3435</v>
      </c>
      <c r="T78" s="104">
        <f t="shared" si="24"/>
        <v>148</v>
      </c>
      <c r="U78" s="104">
        <f t="shared" si="24"/>
        <v>9118</v>
      </c>
      <c r="V78" s="104">
        <f t="shared" si="24"/>
        <v>342</v>
      </c>
      <c r="W78" s="115">
        <f t="shared" si="24"/>
        <v>36069</v>
      </c>
    </row>
    <row r="79" spans="1:23" ht="12.75">
      <c r="A79" s="87">
        <v>21</v>
      </c>
      <c r="B79" s="130" t="s">
        <v>37</v>
      </c>
      <c r="C79" s="123">
        <v>0</v>
      </c>
      <c r="D79" s="124"/>
      <c r="E79" s="125">
        <v>0</v>
      </c>
      <c r="F79" s="126"/>
      <c r="G79" s="125"/>
      <c r="H79" s="126"/>
      <c r="I79" s="121">
        <f aca="true" t="shared" si="25" ref="I79:I97">SUM(C79:H79)</f>
        <v>0</v>
      </c>
      <c r="J79" s="123"/>
      <c r="K79" s="124"/>
      <c r="L79" s="125"/>
      <c r="M79" s="126"/>
      <c r="N79" s="125"/>
      <c r="O79" s="126"/>
      <c r="P79" s="121">
        <f aca="true" t="shared" si="26" ref="P79:P90">SUM(J79:O79)</f>
        <v>0</v>
      </c>
      <c r="Q79" s="123"/>
      <c r="R79" s="124"/>
      <c r="S79" s="124"/>
      <c r="T79" s="124"/>
      <c r="U79" s="125"/>
      <c r="V79" s="126"/>
      <c r="W79" s="121">
        <f aca="true" t="shared" si="27" ref="W79:W97">SUM(Q79:V79)</f>
        <v>0</v>
      </c>
    </row>
    <row r="80" spans="1:23" ht="12.75">
      <c r="A80" s="105">
        <v>22</v>
      </c>
      <c r="B80" s="130" t="s">
        <v>38</v>
      </c>
      <c r="C80" s="93">
        <f>SUM(C81:C81)</f>
        <v>1000</v>
      </c>
      <c r="D80" s="90">
        <f>SUM(D81:D81)</f>
        <v>360</v>
      </c>
      <c r="E80" s="90">
        <f>SUM(E81:E81)</f>
        <v>140</v>
      </c>
      <c r="F80" s="90">
        <f>SUM(F81:F81)</f>
        <v>130</v>
      </c>
      <c r="G80" s="183">
        <f>G81</f>
        <v>240</v>
      </c>
      <c r="H80" s="183">
        <f>H81</f>
        <v>110</v>
      </c>
      <c r="I80" s="70">
        <f t="shared" si="25"/>
        <v>1980</v>
      </c>
      <c r="J80" s="93">
        <f aca="true" t="shared" si="28" ref="J80:O80">SUM(J81:J81)</f>
        <v>1000</v>
      </c>
      <c r="K80" s="90">
        <f t="shared" si="28"/>
        <v>360</v>
      </c>
      <c r="L80" s="90">
        <f t="shared" si="28"/>
        <v>140</v>
      </c>
      <c r="M80" s="90">
        <f t="shared" si="28"/>
        <v>132</v>
      </c>
      <c r="N80" s="90">
        <f t="shared" si="28"/>
        <v>240</v>
      </c>
      <c r="O80" s="90">
        <f t="shared" si="28"/>
        <v>111</v>
      </c>
      <c r="P80" s="70">
        <f t="shared" si="26"/>
        <v>1983</v>
      </c>
      <c r="Q80" s="93">
        <f aca="true" t="shared" si="29" ref="Q80:V80">SUM(Q81:Q81)</f>
        <v>1210</v>
      </c>
      <c r="R80" s="90">
        <f t="shared" si="29"/>
        <v>398</v>
      </c>
      <c r="S80" s="90">
        <f t="shared" si="29"/>
        <v>154</v>
      </c>
      <c r="T80" s="90">
        <f t="shared" si="29"/>
        <v>143</v>
      </c>
      <c r="U80" s="90">
        <f t="shared" si="29"/>
        <v>588</v>
      </c>
      <c r="V80" s="90">
        <f t="shared" si="29"/>
        <v>334</v>
      </c>
      <c r="W80" s="70">
        <f t="shared" si="27"/>
        <v>2827</v>
      </c>
    </row>
    <row r="81" spans="1:23" ht="12.75">
      <c r="A81" s="58"/>
      <c r="B81" s="129" t="s">
        <v>39</v>
      </c>
      <c r="C81" s="158">
        <v>1000</v>
      </c>
      <c r="D81" s="159">
        <v>360</v>
      </c>
      <c r="E81" s="159">
        <v>140</v>
      </c>
      <c r="F81" s="159">
        <v>130</v>
      </c>
      <c r="G81" s="159">
        <v>240</v>
      </c>
      <c r="H81" s="159">
        <v>110</v>
      </c>
      <c r="I81" s="110">
        <f t="shared" si="25"/>
        <v>1980</v>
      </c>
      <c r="J81" s="71">
        <v>1000</v>
      </c>
      <c r="K81" s="122">
        <v>360</v>
      </c>
      <c r="L81" s="122">
        <v>140</v>
      </c>
      <c r="M81" s="122">
        <v>132</v>
      </c>
      <c r="N81" s="122">
        <v>240</v>
      </c>
      <c r="O81" s="122">
        <v>111</v>
      </c>
      <c r="P81" s="92">
        <f t="shared" si="26"/>
        <v>1983</v>
      </c>
      <c r="Q81" s="158">
        <v>1210</v>
      </c>
      <c r="R81" s="158">
        <v>398</v>
      </c>
      <c r="S81" s="158">
        <f>E81*1.1</f>
        <v>154</v>
      </c>
      <c r="T81" s="158">
        <f>F81*1.1</f>
        <v>143</v>
      </c>
      <c r="U81" s="158">
        <v>588</v>
      </c>
      <c r="V81" s="158">
        <v>334</v>
      </c>
      <c r="W81" s="110">
        <f t="shared" si="27"/>
        <v>2827</v>
      </c>
    </row>
    <row r="82" spans="1:23" ht="12.75">
      <c r="A82" s="105">
        <v>23</v>
      </c>
      <c r="B82" s="130" t="s">
        <v>40</v>
      </c>
      <c r="C82" s="70">
        <f aca="true" t="shared" si="30" ref="C82:H82">SUM(C83:C83)</f>
        <v>0</v>
      </c>
      <c r="D82" s="70">
        <f t="shared" si="30"/>
        <v>35</v>
      </c>
      <c r="E82" s="70">
        <f t="shared" si="30"/>
        <v>0</v>
      </c>
      <c r="F82" s="70">
        <f t="shared" si="30"/>
        <v>4</v>
      </c>
      <c r="G82" s="70">
        <f t="shared" si="30"/>
        <v>1</v>
      </c>
      <c r="H82" s="70">
        <f t="shared" si="30"/>
        <v>3</v>
      </c>
      <c r="I82" s="70">
        <f t="shared" si="25"/>
        <v>43</v>
      </c>
      <c r="J82" s="93">
        <f aca="true" t="shared" si="31" ref="J82:O82">SUM(J83:J83)</f>
        <v>0</v>
      </c>
      <c r="K82" s="90">
        <f t="shared" si="31"/>
        <v>35</v>
      </c>
      <c r="L82" s="90">
        <f t="shared" si="31"/>
        <v>0</v>
      </c>
      <c r="M82" s="90">
        <f t="shared" si="31"/>
        <v>4</v>
      </c>
      <c r="N82" s="90">
        <f t="shared" si="31"/>
        <v>1</v>
      </c>
      <c r="O82" s="90">
        <f t="shared" si="31"/>
        <v>3</v>
      </c>
      <c r="P82" s="70">
        <f t="shared" si="26"/>
        <v>43</v>
      </c>
      <c r="Q82" s="70">
        <f aca="true" t="shared" si="32" ref="Q82:V82">SUM(Q83:Q83)</f>
        <v>0</v>
      </c>
      <c r="R82" s="70">
        <f t="shared" si="32"/>
        <v>39</v>
      </c>
      <c r="S82" s="70">
        <f t="shared" si="32"/>
        <v>0</v>
      </c>
      <c r="T82" s="70">
        <f t="shared" si="32"/>
        <v>5</v>
      </c>
      <c r="U82" s="70">
        <f t="shared" si="32"/>
        <v>3</v>
      </c>
      <c r="V82" s="70">
        <f t="shared" si="32"/>
        <v>8</v>
      </c>
      <c r="W82" s="70">
        <f t="shared" si="27"/>
        <v>55</v>
      </c>
    </row>
    <row r="83" spans="1:23" ht="12.75">
      <c r="A83" s="58"/>
      <c r="B83" s="129" t="s">
        <v>39</v>
      </c>
      <c r="C83" s="158">
        <v>0</v>
      </c>
      <c r="D83" s="159">
        <v>35</v>
      </c>
      <c r="E83" s="159">
        <v>0</v>
      </c>
      <c r="F83" s="159">
        <v>4</v>
      </c>
      <c r="G83" s="159">
        <v>1</v>
      </c>
      <c r="H83" s="159">
        <v>3</v>
      </c>
      <c r="I83" s="110">
        <f t="shared" si="25"/>
        <v>43</v>
      </c>
      <c r="J83" s="71"/>
      <c r="K83" s="122">
        <v>35</v>
      </c>
      <c r="L83" s="122"/>
      <c r="M83" s="122">
        <v>4</v>
      </c>
      <c r="N83" s="122">
        <v>1</v>
      </c>
      <c r="O83" s="122">
        <v>3</v>
      </c>
      <c r="P83" s="92">
        <f t="shared" si="26"/>
        <v>43</v>
      </c>
      <c r="Q83" s="158"/>
      <c r="R83" s="158">
        <v>39</v>
      </c>
      <c r="S83" s="158"/>
      <c r="T83" s="158">
        <v>5</v>
      </c>
      <c r="U83" s="158">
        <v>3</v>
      </c>
      <c r="V83" s="158">
        <v>8</v>
      </c>
      <c r="W83" s="110">
        <f t="shared" si="27"/>
        <v>55</v>
      </c>
    </row>
    <row r="84" spans="1:23" ht="12.75">
      <c r="A84" s="105">
        <v>24</v>
      </c>
      <c r="B84" s="130" t="s">
        <v>41</v>
      </c>
      <c r="C84" s="93">
        <v>0</v>
      </c>
      <c r="D84" s="90"/>
      <c r="E84" s="90">
        <v>0</v>
      </c>
      <c r="F84" s="90"/>
      <c r="G84" s="90"/>
      <c r="H84" s="90"/>
      <c r="I84" s="70">
        <f t="shared" si="25"/>
        <v>0</v>
      </c>
      <c r="J84" s="93"/>
      <c r="K84" s="90"/>
      <c r="L84" s="90"/>
      <c r="M84" s="90"/>
      <c r="N84" s="90"/>
      <c r="O84" s="90"/>
      <c r="P84" s="70">
        <f t="shared" si="26"/>
        <v>0</v>
      </c>
      <c r="Q84" s="93"/>
      <c r="R84" s="90"/>
      <c r="S84" s="90"/>
      <c r="T84" s="90"/>
      <c r="U84" s="90"/>
      <c r="V84" s="90"/>
      <c r="W84" s="70">
        <f t="shared" si="27"/>
        <v>0</v>
      </c>
    </row>
    <row r="85" spans="1:23" ht="12.75">
      <c r="A85" s="87">
        <v>25</v>
      </c>
      <c r="B85" s="130" t="s">
        <v>42</v>
      </c>
      <c r="C85" s="93">
        <v>0</v>
      </c>
      <c r="D85" s="90"/>
      <c r="E85" s="90">
        <v>0</v>
      </c>
      <c r="F85" s="90"/>
      <c r="G85" s="90"/>
      <c r="H85" s="90"/>
      <c r="I85" s="70">
        <f t="shared" si="25"/>
        <v>0</v>
      </c>
      <c r="J85" s="93"/>
      <c r="K85" s="90"/>
      <c r="L85" s="90"/>
      <c r="M85" s="90"/>
      <c r="N85" s="90"/>
      <c r="O85" s="90"/>
      <c r="P85" s="70">
        <f t="shared" si="26"/>
        <v>0</v>
      </c>
      <c r="Q85" s="93"/>
      <c r="R85" s="90"/>
      <c r="S85" s="90"/>
      <c r="T85" s="90"/>
      <c r="U85" s="90"/>
      <c r="V85" s="90"/>
      <c r="W85" s="70">
        <f t="shared" si="27"/>
        <v>0</v>
      </c>
    </row>
    <row r="86" spans="1:23" ht="12.75">
      <c r="A86" s="105">
        <v>26</v>
      </c>
      <c r="B86" s="130" t="s">
        <v>128</v>
      </c>
      <c r="C86" s="93">
        <v>0</v>
      </c>
      <c r="D86" s="90"/>
      <c r="E86" s="90">
        <v>0</v>
      </c>
      <c r="F86" s="90"/>
      <c r="G86" s="90"/>
      <c r="H86" s="90"/>
      <c r="I86" s="70">
        <f t="shared" si="25"/>
        <v>0</v>
      </c>
      <c r="J86" s="93"/>
      <c r="K86" s="90"/>
      <c r="L86" s="90"/>
      <c r="M86" s="90"/>
      <c r="N86" s="90"/>
      <c r="O86" s="90"/>
      <c r="P86" s="70">
        <f t="shared" si="26"/>
        <v>0</v>
      </c>
      <c r="Q86" s="93"/>
      <c r="R86" s="90"/>
      <c r="S86" s="90"/>
      <c r="T86" s="90"/>
      <c r="U86" s="90"/>
      <c r="V86" s="90"/>
      <c r="W86" s="70">
        <f t="shared" si="27"/>
        <v>0</v>
      </c>
    </row>
    <row r="87" spans="1:23" ht="12.75">
      <c r="A87" s="87">
        <v>27</v>
      </c>
      <c r="B87" s="130" t="s">
        <v>43</v>
      </c>
      <c r="C87" s="93">
        <v>0</v>
      </c>
      <c r="D87" s="90"/>
      <c r="E87" s="90">
        <v>0</v>
      </c>
      <c r="F87" s="90"/>
      <c r="G87" s="90"/>
      <c r="H87" s="90"/>
      <c r="I87" s="70">
        <f t="shared" si="25"/>
        <v>0</v>
      </c>
      <c r="J87" s="93"/>
      <c r="K87" s="90"/>
      <c r="L87" s="90"/>
      <c r="M87" s="90"/>
      <c r="N87" s="90"/>
      <c r="O87" s="90"/>
      <c r="P87" s="70">
        <f t="shared" si="26"/>
        <v>0</v>
      </c>
      <c r="Q87" s="93">
        <v>300</v>
      </c>
      <c r="R87" s="90"/>
      <c r="S87" s="90">
        <v>50</v>
      </c>
      <c r="T87" s="90"/>
      <c r="U87" s="90">
        <v>250</v>
      </c>
      <c r="V87" s="90"/>
      <c r="W87" s="70">
        <f t="shared" si="27"/>
        <v>600</v>
      </c>
    </row>
    <row r="88" spans="1:23" ht="12.75">
      <c r="A88" s="105">
        <v>28</v>
      </c>
      <c r="B88" s="130" t="s">
        <v>165</v>
      </c>
      <c r="C88" s="93">
        <v>3</v>
      </c>
      <c r="D88" s="90"/>
      <c r="E88" s="90">
        <v>0</v>
      </c>
      <c r="F88" s="90"/>
      <c r="G88" s="90"/>
      <c r="H88" s="90"/>
      <c r="I88" s="70">
        <f t="shared" si="25"/>
        <v>3</v>
      </c>
      <c r="J88" s="93">
        <v>3</v>
      </c>
      <c r="K88" s="90"/>
      <c r="L88" s="90"/>
      <c r="M88" s="90"/>
      <c r="N88" s="90"/>
      <c r="O88" s="90"/>
      <c r="P88" s="70">
        <f t="shared" si="26"/>
        <v>3</v>
      </c>
      <c r="Q88" s="93"/>
      <c r="R88" s="90"/>
      <c r="S88" s="90"/>
      <c r="T88" s="90"/>
      <c r="U88" s="90"/>
      <c r="V88" s="90"/>
      <c r="W88" s="70">
        <f t="shared" si="27"/>
        <v>0</v>
      </c>
    </row>
    <row r="89" spans="1:23" ht="12.75">
      <c r="A89" s="87">
        <v>29</v>
      </c>
      <c r="B89" s="184" t="s">
        <v>166</v>
      </c>
      <c r="C89" s="93">
        <v>0</v>
      </c>
      <c r="D89" s="90"/>
      <c r="E89" s="90">
        <v>0</v>
      </c>
      <c r="F89" s="90"/>
      <c r="G89" s="90"/>
      <c r="H89" s="90"/>
      <c r="I89" s="70">
        <f t="shared" si="25"/>
        <v>0</v>
      </c>
      <c r="J89" s="93"/>
      <c r="K89" s="90"/>
      <c r="L89" s="90"/>
      <c r="M89" s="90"/>
      <c r="N89" s="90"/>
      <c r="O89" s="90"/>
      <c r="P89" s="70">
        <f t="shared" si="26"/>
        <v>0</v>
      </c>
      <c r="Q89" s="93"/>
      <c r="R89" s="90"/>
      <c r="S89" s="90"/>
      <c r="T89" s="90"/>
      <c r="U89" s="90"/>
      <c r="V89" s="90"/>
      <c r="W89" s="70">
        <f t="shared" si="27"/>
        <v>0</v>
      </c>
    </row>
    <row r="90" spans="1:23" ht="12.75">
      <c r="A90" s="105">
        <v>30</v>
      </c>
      <c r="B90" s="130" t="s">
        <v>167</v>
      </c>
      <c r="C90" s="93">
        <v>0</v>
      </c>
      <c r="D90" s="90"/>
      <c r="E90" s="90">
        <v>0</v>
      </c>
      <c r="F90" s="90"/>
      <c r="G90" s="90"/>
      <c r="H90" s="90"/>
      <c r="I90" s="70">
        <f t="shared" si="25"/>
        <v>0</v>
      </c>
      <c r="J90" s="93"/>
      <c r="K90" s="90"/>
      <c r="L90" s="90"/>
      <c r="M90" s="90"/>
      <c r="N90" s="90"/>
      <c r="O90" s="90"/>
      <c r="P90" s="70">
        <f t="shared" si="26"/>
        <v>0</v>
      </c>
      <c r="Q90" s="93"/>
      <c r="R90" s="90"/>
      <c r="S90" s="90"/>
      <c r="T90" s="90"/>
      <c r="U90" s="90"/>
      <c r="V90" s="90"/>
      <c r="W90" s="70">
        <f t="shared" si="27"/>
        <v>0</v>
      </c>
    </row>
    <row r="91" spans="1:23" ht="12.75">
      <c r="A91" s="87">
        <v>31</v>
      </c>
      <c r="B91" s="135" t="s">
        <v>44</v>
      </c>
      <c r="C91" s="90">
        <f aca="true" t="shared" si="33" ref="C91:H91">SUM(C92:C97)</f>
        <v>20686</v>
      </c>
      <c r="D91" s="90">
        <f t="shared" si="33"/>
        <v>0</v>
      </c>
      <c r="E91" s="90">
        <f t="shared" si="33"/>
        <v>3071</v>
      </c>
      <c r="F91" s="90">
        <f t="shared" si="33"/>
        <v>0</v>
      </c>
      <c r="G91" s="90">
        <f t="shared" si="33"/>
        <v>2770.332</v>
      </c>
      <c r="H91" s="90">
        <f t="shared" si="33"/>
        <v>0</v>
      </c>
      <c r="I91" s="70">
        <f t="shared" si="25"/>
        <v>26527.332</v>
      </c>
      <c r="J91" s="93">
        <f aca="true" t="shared" si="34" ref="J91:O91">SUM(J92:J97)</f>
        <v>21962</v>
      </c>
      <c r="K91" s="90">
        <f t="shared" si="34"/>
        <v>0</v>
      </c>
      <c r="L91" s="90">
        <f t="shared" si="34"/>
        <v>3071</v>
      </c>
      <c r="M91" s="90">
        <f t="shared" si="34"/>
        <v>0</v>
      </c>
      <c r="N91" s="90">
        <f t="shared" si="34"/>
        <v>2770.33</v>
      </c>
      <c r="O91" s="90">
        <f t="shared" si="34"/>
        <v>0</v>
      </c>
      <c r="P91" s="70">
        <f aca="true" t="shared" si="35" ref="P91:P97">SUM(J91:O91)</f>
        <v>27803.33</v>
      </c>
      <c r="Q91" s="90">
        <f aca="true" t="shared" si="36" ref="Q91:V91">SUM(Q92:Q97)</f>
        <v>21079</v>
      </c>
      <c r="R91" s="90">
        <f t="shared" si="36"/>
        <v>0</v>
      </c>
      <c r="S91" s="90">
        <f>SUM(S92:S97)</f>
        <v>3231</v>
      </c>
      <c r="T91" s="90">
        <f t="shared" si="36"/>
        <v>0</v>
      </c>
      <c r="U91" s="90">
        <f t="shared" si="36"/>
        <v>8277</v>
      </c>
      <c r="V91" s="90">
        <f t="shared" si="36"/>
        <v>0</v>
      </c>
      <c r="W91" s="70">
        <f t="shared" si="27"/>
        <v>32587</v>
      </c>
    </row>
    <row r="92" spans="1:23" ht="12.75">
      <c r="A92" s="60"/>
      <c r="B92" s="140" t="s">
        <v>141</v>
      </c>
      <c r="C92" s="158">
        <v>3187</v>
      </c>
      <c r="D92" s="159"/>
      <c r="E92" s="159">
        <v>344</v>
      </c>
      <c r="F92" s="159"/>
      <c r="G92" s="159">
        <v>485.332</v>
      </c>
      <c r="H92" s="159"/>
      <c r="I92" s="110">
        <f>SUM(C92:H92)</f>
        <v>4016.332</v>
      </c>
      <c r="J92" s="71">
        <v>3187</v>
      </c>
      <c r="K92" s="122"/>
      <c r="L92" s="122">
        <v>344</v>
      </c>
      <c r="M92" s="122"/>
      <c r="N92" s="122">
        <v>485.33</v>
      </c>
      <c r="O92" s="122"/>
      <c r="P92" s="92">
        <f t="shared" si="35"/>
        <v>4016.33</v>
      </c>
      <c r="Q92" s="158">
        <v>2602</v>
      </c>
      <c r="R92" s="158"/>
      <c r="S92" s="158">
        <v>460</v>
      </c>
      <c r="T92" s="158"/>
      <c r="U92" s="158">
        <f>U13-U29-U28-U30+U31+U36+U38+U39+U40+U73+U74+U75</f>
        <v>1438</v>
      </c>
      <c r="V92" s="158"/>
      <c r="W92" s="110">
        <f t="shared" si="27"/>
        <v>4500</v>
      </c>
    </row>
    <row r="93" spans="1:23" ht="12.75">
      <c r="A93" s="58"/>
      <c r="B93" s="140" t="s">
        <v>144</v>
      </c>
      <c r="C93" s="97">
        <v>240</v>
      </c>
      <c r="D93" s="98"/>
      <c r="E93" s="99">
        <v>15</v>
      </c>
      <c r="F93" s="100"/>
      <c r="G93" s="99"/>
      <c r="H93" s="100"/>
      <c r="I93" s="110">
        <f t="shared" si="25"/>
        <v>255</v>
      </c>
      <c r="J93" s="66">
        <v>240</v>
      </c>
      <c r="K93" s="67"/>
      <c r="L93" s="68">
        <v>15</v>
      </c>
      <c r="M93" s="69"/>
      <c r="N93" s="68"/>
      <c r="O93" s="69"/>
      <c r="P93" s="92">
        <f t="shared" si="35"/>
        <v>255</v>
      </c>
      <c r="Q93" s="158">
        <v>252</v>
      </c>
      <c r="R93" s="158"/>
      <c r="S93" s="158">
        <v>15</v>
      </c>
      <c r="T93" s="158"/>
      <c r="U93" s="158"/>
      <c r="V93" s="158"/>
      <c r="W93" s="110">
        <f t="shared" si="27"/>
        <v>267</v>
      </c>
    </row>
    <row r="94" spans="1:23" ht="12.75">
      <c r="A94" s="58"/>
      <c r="B94" s="140" t="s">
        <v>142</v>
      </c>
      <c r="C94" s="97">
        <v>0</v>
      </c>
      <c r="D94" s="98"/>
      <c r="E94" s="99">
        <v>320</v>
      </c>
      <c r="F94" s="100"/>
      <c r="G94" s="99"/>
      <c r="H94" s="100"/>
      <c r="I94" s="110">
        <f t="shared" si="25"/>
        <v>320</v>
      </c>
      <c r="J94" s="66"/>
      <c r="K94" s="67"/>
      <c r="L94" s="68">
        <v>320</v>
      </c>
      <c r="M94" s="69"/>
      <c r="N94" s="68"/>
      <c r="O94" s="69"/>
      <c r="P94" s="92">
        <f t="shared" si="35"/>
        <v>320</v>
      </c>
      <c r="Q94" s="158"/>
      <c r="R94" s="158"/>
      <c r="S94" s="158">
        <v>225</v>
      </c>
      <c r="T94" s="158"/>
      <c r="U94" s="158"/>
      <c r="V94" s="158"/>
      <c r="W94" s="110">
        <f t="shared" si="27"/>
        <v>225</v>
      </c>
    </row>
    <row r="95" spans="1:23" ht="12.75">
      <c r="A95" s="58"/>
      <c r="B95" s="140" t="s">
        <v>133</v>
      </c>
      <c r="C95" s="97">
        <v>16159</v>
      </c>
      <c r="D95" s="98"/>
      <c r="E95" s="99">
        <v>2242</v>
      </c>
      <c r="F95" s="100"/>
      <c r="G95" s="99">
        <v>2191</v>
      </c>
      <c r="H95" s="100"/>
      <c r="I95" s="110">
        <f t="shared" si="25"/>
        <v>20592</v>
      </c>
      <c r="J95" s="66">
        <v>17435</v>
      </c>
      <c r="K95" s="67"/>
      <c r="L95" s="68">
        <v>2242</v>
      </c>
      <c r="M95" s="69"/>
      <c r="N95" s="68">
        <v>2191</v>
      </c>
      <c r="O95" s="69"/>
      <c r="P95" s="92">
        <f t="shared" si="35"/>
        <v>21868</v>
      </c>
      <c r="Q95" s="158">
        <v>17775</v>
      </c>
      <c r="R95" s="158"/>
      <c r="S95" s="158">
        <v>2466</v>
      </c>
      <c r="T95" s="158"/>
      <c r="U95" s="158">
        <v>6572</v>
      </c>
      <c r="V95" s="158"/>
      <c r="W95" s="110">
        <f t="shared" si="27"/>
        <v>26813</v>
      </c>
    </row>
    <row r="96" spans="1:23" ht="15" customHeight="1">
      <c r="A96" s="60"/>
      <c r="B96" s="140" t="s">
        <v>135</v>
      </c>
      <c r="C96" s="158">
        <v>1100</v>
      </c>
      <c r="D96" s="98"/>
      <c r="E96" s="99">
        <v>150</v>
      </c>
      <c r="F96" s="100"/>
      <c r="G96" s="99">
        <v>94</v>
      </c>
      <c r="H96" s="100"/>
      <c r="I96" s="110">
        <f t="shared" si="25"/>
        <v>1344</v>
      </c>
      <c r="J96" s="71">
        <v>1100</v>
      </c>
      <c r="K96" s="67"/>
      <c r="L96" s="68">
        <v>150</v>
      </c>
      <c r="M96" s="69"/>
      <c r="N96" s="68">
        <v>94</v>
      </c>
      <c r="O96" s="69"/>
      <c r="P96" s="92">
        <f t="shared" si="35"/>
        <v>1344</v>
      </c>
      <c r="Q96" s="158">
        <v>450</v>
      </c>
      <c r="R96" s="158"/>
      <c r="S96" s="158">
        <v>65</v>
      </c>
      <c r="T96" s="158"/>
      <c r="U96" s="158">
        <v>267</v>
      </c>
      <c r="V96" s="158"/>
      <c r="W96" s="110">
        <f t="shared" si="27"/>
        <v>782</v>
      </c>
    </row>
    <row r="97" spans="1:23" ht="13.5" thickBot="1">
      <c r="A97" s="58"/>
      <c r="B97" s="140" t="s">
        <v>130</v>
      </c>
      <c r="C97" s="97">
        <v>0</v>
      </c>
      <c r="D97" s="98"/>
      <c r="E97" s="99">
        <v>0</v>
      </c>
      <c r="F97" s="100"/>
      <c r="G97" s="99"/>
      <c r="H97" s="100"/>
      <c r="I97" s="110">
        <f t="shared" si="25"/>
        <v>0</v>
      </c>
      <c r="J97" s="66"/>
      <c r="K97" s="67"/>
      <c r="L97" s="68"/>
      <c r="M97" s="69"/>
      <c r="N97" s="68"/>
      <c r="O97" s="69"/>
      <c r="P97" s="92">
        <f t="shared" si="35"/>
        <v>0</v>
      </c>
      <c r="Q97" s="158"/>
      <c r="R97" s="158"/>
      <c r="S97" s="158"/>
      <c r="T97" s="158"/>
      <c r="U97" s="158"/>
      <c r="V97" s="158"/>
      <c r="W97" s="110">
        <f t="shared" si="27"/>
        <v>0</v>
      </c>
    </row>
    <row r="98" spans="1:23" ht="13.5" thickBot="1">
      <c r="A98" s="106">
        <v>32</v>
      </c>
      <c r="B98" s="185" t="s">
        <v>168</v>
      </c>
      <c r="C98" s="107">
        <f aca="true" t="shared" si="37" ref="C98:T98">C78-C12</f>
        <v>0</v>
      </c>
      <c r="D98" s="107">
        <f t="shared" si="37"/>
        <v>2</v>
      </c>
      <c r="E98" s="107">
        <f t="shared" si="37"/>
        <v>0</v>
      </c>
      <c r="F98" s="107">
        <f t="shared" si="37"/>
        <v>-6</v>
      </c>
      <c r="G98" s="107">
        <f t="shared" si="37"/>
        <v>0.33199999999987995</v>
      </c>
      <c r="H98" s="107">
        <f t="shared" si="37"/>
        <v>0.3400000000000034</v>
      </c>
      <c r="I98" s="107">
        <f t="shared" si="37"/>
        <v>-3.3280000000013388</v>
      </c>
      <c r="J98" s="107">
        <f t="shared" si="37"/>
        <v>0</v>
      </c>
      <c r="K98" s="107">
        <f t="shared" si="37"/>
        <v>1</v>
      </c>
      <c r="L98" s="107">
        <f t="shared" si="37"/>
        <v>0</v>
      </c>
      <c r="M98" s="107">
        <f t="shared" si="37"/>
        <v>1</v>
      </c>
      <c r="N98" s="107">
        <f t="shared" si="37"/>
        <v>0.32999999999992724</v>
      </c>
      <c r="O98" s="107">
        <f t="shared" si="37"/>
        <v>1</v>
      </c>
      <c r="P98" s="116">
        <f t="shared" si="37"/>
        <v>3.3300000000017462</v>
      </c>
      <c r="Q98" s="107">
        <f t="shared" si="37"/>
        <v>0</v>
      </c>
      <c r="R98" s="107">
        <f t="shared" si="37"/>
        <v>2</v>
      </c>
      <c r="S98" s="107">
        <f t="shared" si="37"/>
        <v>0</v>
      </c>
      <c r="T98" s="107">
        <f t="shared" si="37"/>
        <v>1</v>
      </c>
      <c r="U98" s="107">
        <f>U78-U12</f>
        <v>0</v>
      </c>
      <c r="V98" s="107">
        <f>V78-V12</f>
        <v>1</v>
      </c>
      <c r="W98" s="116">
        <f>W78-W12</f>
        <v>4</v>
      </c>
    </row>
    <row r="99" spans="1:23" ht="12.75">
      <c r="A99" s="58">
        <v>33</v>
      </c>
      <c r="B99" s="136" t="s">
        <v>5</v>
      </c>
      <c r="C99" s="160">
        <v>0</v>
      </c>
      <c r="D99" s="161">
        <v>0</v>
      </c>
      <c r="E99" s="162">
        <v>0</v>
      </c>
      <c r="F99" s="163">
        <v>0</v>
      </c>
      <c r="G99" s="162">
        <v>0</v>
      </c>
      <c r="H99" s="163">
        <v>0</v>
      </c>
      <c r="I99" s="164">
        <f>C99+D99</f>
        <v>0</v>
      </c>
      <c r="J99" s="72"/>
      <c r="K99" s="73"/>
      <c r="L99" s="74"/>
      <c r="M99" s="75"/>
      <c r="N99" s="74"/>
      <c r="O99" s="75"/>
      <c r="P99" s="76">
        <f>J99+K99</f>
        <v>0</v>
      </c>
      <c r="Q99" s="160"/>
      <c r="R99" s="161"/>
      <c r="S99" s="161"/>
      <c r="T99" s="161"/>
      <c r="U99" s="162"/>
      <c r="V99" s="163"/>
      <c r="W99" s="164">
        <f>Q99+R99</f>
        <v>0</v>
      </c>
    </row>
    <row r="100" spans="1:23" ht="13.5" thickBot="1">
      <c r="A100" s="60">
        <v>34</v>
      </c>
      <c r="B100" s="137" t="s">
        <v>6</v>
      </c>
      <c r="C100" s="148">
        <v>0</v>
      </c>
      <c r="D100" s="149">
        <v>0</v>
      </c>
      <c r="E100" s="165">
        <v>0</v>
      </c>
      <c r="F100" s="166">
        <v>0</v>
      </c>
      <c r="G100" s="165">
        <v>0</v>
      </c>
      <c r="H100" s="166">
        <v>0</v>
      </c>
      <c r="I100" s="167">
        <f>C100+D100</f>
        <v>0</v>
      </c>
      <c r="J100" s="77"/>
      <c r="K100" s="78"/>
      <c r="L100" s="79"/>
      <c r="M100" s="80"/>
      <c r="N100" s="79"/>
      <c r="O100" s="80"/>
      <c r="P100" s="81">
        <f>J100+K100</f>
        <v>0</v>
      </c>
      <c r="Q100" s="148"/>
      <c r="R100" s="149"/>
      <c r="S100" s="186"/>
      <c r="T100" s="186"/>
      <c r="U100" s="165"/>
      <c r="V100" s="166"/>
      <c r="W100" s="167">
        <f>Q100+R100</f>
        <v>0</v>
      </c>
    </row>
    <row r="101" spans="1:23" ht="13.5" thickBot="1">
      <c r="A101" s="108">
        <v>35</v>
      </c>
      <c r="B101" s="138" t="s">
        <v>169</v>
      </c>
      <c r="C101" s="117">
        <f aca="true" t="shared" si="38" ref="C101:W101">C98-C99-C100</f>
        <v>0</v>
      </c>
      <c r="D101" s="117">
        <f t="shared" si="38"/>
        <v>2</v>
      </c>
      <c r="E101" s="117">
        <f t="shared" si="38"/>
        <v>0</v>
      </c>
      <c r="F101" s="117">
        <f t="shared" si="38"/>
        <v>-6</v>
      </c>
      <c r="G101" s="117">
        <f t="shared" si="38"/>
        <v>0.33199999999987995</v>
      </c>
      <c r="H101" s="117">
        <f t="shared" si="38"/>
        <v>0.3400000000000034</v>
      </c>
      <c r="I101" s="117">
        <f t="shared" si="38"/>
        <v>-3.3280000000013388</v>
      </c>
      <c r="J101" s="109">
        <f t="shared" si="38"/>
        <v>0</v>
      </c>
      <c r="K101" s="109">
        <f t="shared" si="38"/>
        <v>1</v>
      </c>
      <c r="L101" s="109">
        <f>L98-L99-L100</f>
        <v>0</v>
      </c>
      <c r="M101" s="109">
        <f>M98-M99-M100</f>
        <v>1</v>
      </c>
      <c r="N101" s="109">
        <f t="shared" si="38"/>
        <v>0.32999999999992724</v>
      </c>
      <c r="O101" s="109">
        <f t="shared" si="38"/>
        <v>1</v>
      </c>
      <c r="P101" s="117">
        <f t="shared" si="38"/>
        <v>3.3300000000017462</v>
      </c>
      <c r="Q101" s="117">
        <f t="shared" si="38"/>
        <v>0</v>
      </c>
      <c r="R101" s="117">
        <f t="shared" si="38"/>
        <v>2</v>
      </c>
      <c r="S101" s="117">
        <f t="shared" si="38"/>
        <v>0</v>
      </c>
      <c r="T101" s="117">
        <f t="shared" si="38"/>
        <v>1</v>
      </c>
      <c r="U101" s="117">
        <f t="shared" si="38"/>
        <v>0</v>
      </c>
      <c r="V101" s="117">
        <f t="shared" si="38"/>
        <v>1</v>
      </c>
      <c r="W101" s="117">
        <f t="shared" si="38"/>
        <v>4</v>
      </c>
    </row>
    <row r="102" spans="1:23" ht="13.5" thickBot="1">
      <c r="A102" s="61"/>
      <c r="B102" s="139"/>
      <c r="C102" s="77" t="s">
        <v>0</v>
      </c>
      <c r="D102" s="78"/>
      <c r="E102" s="82"/>
      <c r="F102" s="83"/>
      <c r="G102" s="82"/>
      <c r="H102" s="83"/>
      <c r="I102" s="84"/>
      <c r="J102" s="148" t="s">
        <v>0</v>
      </c>
      <c r="K102" s="149"/>
      <c r="L102" s="150"/>
      <c r="M102" s="151"/>
      <c r="N102" s="150"/>
      <c r="O102" s="151"/>
      <c r="P102" s="152"/>
      <c r="Q102" s="77" t="s">
        <v>0</v>
      </c>
      <c r="R102" s="78"/>
      <c r="S102" s="78"/>
      <c r="T102" s="78"/>
      <c r="U102" s="82"/>
      <c r="V102" s="83"/>
      <c r="W102" s="84"/>
    </row>
    <row r="103" spans="1:23" ht="12.75">
      <c r="A103" s="153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7"/>
      <c r="R103" s="7"/>
      <c r="S103" s="7"/>
      <c r="T103" s="7"/>
      <c r="U103" s="7"/>
      <c r="V103" s="7"/>
      <c r="W103" s="7"/>
    </row>
    <row r="104" spans="1:12" ht="12.75">
      <c r="A104" s="189"/>
      <c r="B104" s="190"/>
      <c r="C104" s="209"/>
      <c r="D104" s="209"/>
      <c r="E104" s="209"/>
      <c r="F104" s="209"/>
      <c r="G104" s="209"/>
      <c r="H104" s="153"/>
      <c r="I104" s="153"/>
      <c r="J104" s="153"/>
      <c r="K104" s="153"/>
      <c r="L104" s="153"/>
    </row>
    <row r="105" spans="1:12" ht="12.75">
      <c r="A105" s="189"/>
      <c r="B105" s="191"/>
      <c r="C105" s="192"/>
      <c r="D105" s="193"/>
      <c r="E105" s="193"/>
      <c r="F105" s="193"/>
      <c r="G105" s="194"/>
      <c r="H105" s="153"/>
      <c r="I105" s="153"/>
      <c r="J105" s="153"/>
      <c r="K105" s="153"/>
      <c r="L105" s="153"/>
    </row>
    <row r="106" spans="1:12" ht="12.75">
      <c r="A106" s="189"/>
      <c r="B106" s="191"/>
      <c r="C106" s="195"/>
      <c r="D106" s="191"/>
      <c r="E106" s="191"/>
      <c r="F106" s="191"/>
      <c r="G106" s="194"/>
      <c r="H106" s="153"/>
      <c r="I106" s="153"/>
      <c r="J106" s="153"/>
      <c r="K106" s="153"/>
      <c r="L106" s="153"/>
    </row>
    <row r="107" spans="1:12" ht="12.75">
      <c r="A107" s="189"/>
      <c r="B107" s="196"/>
      <c r="C107" s="196"/>
      <c r="D107" s="196"/>
      <c r="E107" s="196"/>
      <c r="F107" s="196"/>
      <c r="G107" s="194"/>
      <c r="H107" s="153"/>
      <c r="I107" s="153"/>
      <c r="J107" s="153"/>
      <c r="K107" s="153"/>
      <c r="L107" s="153"/>
    </row>
    <row r="108" spans="1:12" ht="12.75">
      <c r="A108" s="197"/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</row>
    <row r="109" spans="1:12" ht="12.75">
      <c r="A109" s="197"/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</row>
    <row r="110" spans="1:12" ht="12.75">
      <c r="A110" s="197"/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</row>
    <row r="111" spans="1:12" ht="12.75">
      <c r="A111" s="197"/>
      <c r="B111" s="197"/>
      <c r="C111" s="198"/>
      <c r="D111" s="197"/>
      <c r="E111" s="197"/>
      <c r="F111" s="197"/>
      <c r="G111" s="197"/>
      <c r="H111" s="197"/>
      <c r="I111" s="197"/>
      <c r="J111" s="197"/>
      <c r="K111" s="197"/>
      <c r="L111" s="197"/>
    </row>
    <row r="112" spans="1:12" ht="12.75">
      <c r="A112" s="197"/>
      <c r="B112" s="197"/>
      <c r="C112" s="197"/>
      <c r="D112" s="198"/>
      <c r="E112" s="197"/>
      <c r="F112" s="197"/>
      <c r="G112" s="197"/>
      <c r="H112" s="197"/>
      <c r="I112" s="197"/>
      <c r="J112" s="197"/>
      <c r="K112" s="197"/>
      <c r="L112" s="197"/>
    </row>
    <row r="113" spans="1:12" ht="12.75">
      <c r="A113" s="197"/>
      <c r="B113" s="198"/>
      <c r="C113" s="198"/>
      <c r="D113" s="198"/>
      <c r="E113" s="197"/>
      <c r="F113" s="197"/>
      <c r="G113" s="197"/>
      <c r="H113" s="197"/>
      <c r="I113" s="197"/>
      <c r="J113" s="197"/>
      <c r="K113" s="197"/>
      <c r="L113" s="197"/>
    </row>
    <row r="114" spans="1:12" ht="12.75">
      <c r="A114" s="197"/>
      <c r="B114" s="198"/>
      <c r="C114" s="198"/>
      <c r="D114" s="198"/>
      <c r="E114" s="197"/>
      <c r="F114" s="197"/>
      <c r="G114" s="197"/>
      <c r="H114" s="197"/>
      <c r="I114" s="197"/>
      <c r="J114" s="197"/>
      <c r="K114" s="197"/>
      <c r="L114" s="197"/>
    </row>
    <row r="115" spans="1:12" ht="12.75">
      <c r="A115" s="197"/>
      <c r="B115" s="198"/>
      <c r="C115" s="198"/>
      <c r="D115" s="198"/>
      <c r="E115" s="197"/>
      <c r="F115" s="197"/>
      <c r="G115" s="197"/>
      <c r="H115" s="197"/>
      <c r="I115" s="197"/>
      <c r="J115" s="197"/>
      <c r="K115" s="197"/>
      <c r="L115" s="197"/>
    </row>
    <row r="116" spans="1:12" ht="12.75">
      <c r="A116" s="197"/>
      <c r="B116" s="198"/>
      <c r="C116" s="198"/>
      <c r="D116" s="197"/>
      <c r="E116" s="197"/>
      <c r="F116" s="197"/>
      <c r="G116" s="197"/>
      <c r="H116" s="197"/>
      <c r="I116" s="197"/>
      <c r="J116" s="197"/>
      <c r="K116" s="197"/>
      <c r="L116" s="197"/>
    </row>
    <row r="117" spans="1:12" ht="12.75">
      <c r="A117" s="197"/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</row>
  </sheetData>
  <sheetProtection/>
  <mergeCells count="6">
    <mergeCell ref="Q9:W9"/>
    <mergeCell ref="I1:L1"/>
    <mergeCell ref="C104:G104"/>
    <mergeCell ref="A9:A10"/>
    <mergeCell ref="C9:I9"/>
    <mergeCell ref="J9:P9"/>
  </mergeCells>
  <printOptions/>
  <pageMargins left="0.7" right="0.7" top="0.75" bottom="0.75" header="0.3" footer="0.3"/>
  <pageSetup fitToHeight="1" fitToWidth="1" horizontalDpi="600" verticalDpi="600" orientation="landscape" paperSize="8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51.875" style="7" customWidth="1"/>
    <col min="2" max="2" width="13.625" style="7" customWidth="1"/>
    <col min="3" max="3" width="5.00390625" style="7" customWidth="1"/>
    <col min="4" max="4" width="51.875" style="7" customWidth="1"/>
    <col min="5" max="5" width="13.625" style="7" customWidth="1"/>
    <col min="6" max="6" width="9.375" style="7" customWidth="1"/>
    <col min="7" max="7" width="19.125" style="7" customWidth="1"/>
    <col min="8" max="16384" width="9.375" style="7" customWidth="1"/>
  </cols>
  <sheetData>
    <row r="1" ht="12.75">
      <c r="A1" s="7" t="s">
        <v>116</v>
      </c>
    </row>
    <row r="2" spans="1:2" ht="12.75">
      <c r="A2" s="7" t="s">
        <v>115</v>
      </c>
      <c r="B2" s="112"/>
    </row>
    <row r="5" spans="1:5" ht="15">
      <c r="A5" s="217" t="s">
        <v>18</v>
      </c>
      <c r="B5" s="218"/>
      <c r="C5" s="218"/>
      <c r="D5" s="218"/>
      <c r="E5" s="219"/>
    </row>
    <row r="6" spans="1:5" ht="15">
      <c r="A6" s="217" t="s">
        <v>174</v>
      </c>
      <c r="B6" s="218"/>
      <c r="C6" s="218"/>
      <c r="D6" s="218"/>
      <c r="E6" s="219"/>
    </row>
    <row r="7" spans="1:5" ht="12.75">
      <c r="A7" s="12"/>
      <c r="B7" s="11"/>
      <c r="C7" s="11"/>
      <c r="D7" s="11"/>
      <c r="E7" s="6"/>
    </row>
    <row r="8" spans="1:5" ht="26.25" customHeight="1">
      <c r="A8" s="5" t="s">
        <v>23</v>
      </c>
      <c r="B8" s="3" t="s">
        <v>131</v>
      </c>
      <c r="C8" s="13"/>
      <c r="D8" s="4" t="s">
        <v>19</v>
      </c>
      <c r="E8" s="3" t="s">
        <v>131</v>
      </c>
    </row>
    <row r="9" spans="1:5" ht="12.75">
      <c r="A9" s="14" t="s">
        <v>170</v>
      </c>
      <c r="B9" s="15">
        <v>1044</v>
      </c>
      <c r="C9" s="16"/>
      <c r="D9" s="17" t="s">
        <v>171</v>
      </c>
      <c r="E9" s="15">
        <v>50</v>
      </c>
    </row>
    <row r="10" spans="1:5" ht="12.75">
      <c r="A10" s="18" t="s">
        <v>7</v>
      </c>
      <c r="B10" s="15">
        <f>SUM(B11:B18)</f>
        <v>89</v>
      </c>
      <c r="C10" s="16"/>
      <c r="D10" s="19" t="s">
        <v>7</v>
      </c>
      <c r="E10" s="15"/>
    </row>
    <row r="11" spans="1:5" ht="25.5">
      <c r="A11" s="20" t="s">
        <v>45</v>
      </c>
      <c r="B11" s="15">
        <v>89</v>
      </c>
      <c r="C11" s="16"/>
      <c r="D11" s="21" t="s">
        <v>66</v>
      </c>
      <c r="E11" s="15">
        <v>389</v>
      </c>
    </row>
    <row r="12" spans="1:5" ht="25.5">
      <c r="A12" s="20" t="s">
        <v>46</v>
      </c>
      <c r="B12" s="15">
        <v>0</v>
      </c>
      <c r="C12" s="16"/>
      <c r="D12" s="15" t="s">
        <v>67</v>
      </c>
      <c r="E12" s="15">
        <v>0</v>
      </c>
    </row>
    <row r="13" spans="1:5" ht="12.75">
      <c r="A13" s="20" t="s">
        <v>47</v>
      </c>
      <c r="B13" s="15">
        <v>0</v>
      </c>
      <c r="C13" s="16"/>
      <c r="D13" s="20" t="s">
        <v>68</v>
      </c>
      <c r="E13" s="15">
        <v>0</v>
      </c>
    </row>
    <row r="14" spans="1:5" ht="25.5">
      <c r="A14" s="20" t="s">
        <v>48</v>
      </c>
      <c r="B14" s="15">
        <v>0</v>
      </c>
      <c r="C14" s="16"/>
      <c r="D14" s="20"/>
      <c r="E14" s="15"/>
    </row>
    <row r="15" spans="1:5" ht="12.75">
      <c r="A15" s="20" t="s">
        <v>49</v>
      </c>
      <c r="B15" s="15">
        <v>0</v>
      </c>
      <c r="C15" s="16"/>
      <c r="D15" s="20"/>
      <c r="E15" s="15"/>
    </row>
    <row r="16" spans="1:5" ht="12.75">
      <c r="A16" s="20" t="s">
        <v>50</v>
      </c>
      <c r="B16" s="15">
        <v>0</v>
      </c>
      <c r="C16" s="16"/>
      <c r="D16" s="17" t="s">
        <v>8</v>
      </c>
      <c r="E16" s="15">
        <f>SUM(E11:E15)</f>
        <v>389</v>
      </c>
    </row>
    <row r="17" spans="1:5" ht="12.75">
      <c r="A17" s="20" t="s">
        <v>51</v>
      </c>
      <c r="B17" s="15">
        <v>0</v>
      </c>
      <c r="C17" s="16"/>
      <c r="D17" s="19"/>
      <c r="E17" s="15"/>
    </row>
    <row r="18" spans="1:5" ht="25.5">
      <c r="A18" s="20" t="s">
        <v>52</v>
      </c>
      <c r="B18" s="15">
        <v>0</v>
      </c>
      <c r="C18" s="16"/>
      <c r="D18" s="19" t="s">
        <v>9</v>
      </c>
      <c r="E18" s="15"/>
    </row>
    <row r="19" spans="1:5" ht="12.75">
      <c r="A19" s="14" t="s">
        <v>8</v>
      </c>
      <c r="B19" s="15">
        <f>B9+SUM(B11:B18)</f>
        <v>1133</v>
      </c>
      <c r="C19" s="16"/>
      <c r="D19" s="15" t="s">
        <v>69</v>
      </c>
      <c r="E19" s="15">
        <v>60</v>
      </c>
    </row>
    <row r="20" spans="1:5" ht="12.75">
      <c r="A20" s="18" t="s">
        <v>9</v>
      </c>
      <c r="B20" s="15"/>
      <c r="C20" s="16"/>
      <c r="D20" s="9" t="s">
        <v>70</v>
      </c>
      <c r="E20" s="15">
        <v>169</v>
      </c>
    </row>
    <row r="21" spans="1:5" ht="25.5">
      <c r="A21" s="20" t="s">
        <v>53</v>
      </c>
      <c r="B21" s="15">
        <v>0</v>
      </c>
      <c r="C21" s="16"/>
      <c r="D21" s="15" t="s">
        <v>71</v>
      </c>
      <c r="E21" s="15">
        <v>20</v>
      </c>
    </row>
    <row r="22" spans="1:5" ht="25.5">
      <c r="A22" s="20" t="s">
        <v>54</v>
      </c>
      <c r="B22" s="15">
        <v>0</v>
      </c>
      <c r="C22" s="16"/>
      <c r="D22" s="15" t="s">
        <v>72</v>
      </c>
      <c r="E22" s="15"/>
    </row>
    <row r="23" spans="1:5" ht="12.75">
      <c r="A23" s="20" t="s">
        <v>55</v>
      </c>
      <c r="B23" s="15">
        <v>0</v>
      </c>
      <c r="C23" s="16"/>
      <c r="D23" s="15" t="s">
        <v>73</v>
      </c>
      <c r="E23" s="15">
        <v>20</v>
      </c>
    </row>
    <row r="24" spans="1:5" ht="12.75">
      <c r="A24" s="20" t="s">
        <v>56</v>
      </c>
      <c r="B24" s="15">
        <v>0</v>
      </c>
      <c r="C24" s="16"/>
      <c r="D24" s="9" t="s">
        <v>74</v>
      </c>
      <c r="E24" s="15">
        <v>60</v>
      </c>
    </row>
    <row r="25" spans="1:5" ht="25.5">
      <c r="A25" s="20" t="s">
        <v>57</v>
      </c>
      <c r="B25" s="15">
        <v>0</v>
      </c>
      <c r="C25" s="16"/>
      <c r="D25" s="22" t="s">
        <v>75</v>
      </c>
      <c r="E25" s="15"/>
    </row>
    <row r="26" spans="1:5" ht="12.75">
      <c r="A26" s="20"/>
      <c r="B26" s="15">
        <v>0</v>
      </c>
      <c r="C26" s="16"/>
      <c r="D26" s="15" t="s">
        <v>21</v>
      </c>
      <c r="E26" s="15">
        <v>60</v>
      </c>
    </row>
    <row r="27" spans="1:5" ht="12.75">
      <c r="A27" s="14" t="s">
        <v>10</v>
      </c>
      <c r="B27" s="15">
        <f>SUM(B21:B26)</f>
        <v>0</v>
      </c>
      <c r="C27" s="16"/>
      <c r="D27" s="17" t="s">
        <v>10</v>
      </c>
      <c r="E27" s="15">
        <f>SUM(E19:E26)</f>
        <v>389</v>
      </c>
    </row>
    <row r="28" spans="1:5" ht="12.75">
      <c r="A28" s="14" t="s">
        <v>177</v>
      </c>
      <c r="B28" s="15">
        <f>B19-B27</f>
        <v>1133</v>
      </c>
      <c r="C28" s="16"/>
      <c r="D28" s="23" t="s">
        <v>175</v>
      </c>
      <c r="E28" s="15">
        <f>E9+E16-E27</f>
        <v>50</v>
      </c>
    </row>
    <row r="29" spans="1:5" ht="12.75">
      <c r="A29" s="24" t="s">
        <v>17</v>
      </c>
      <c r="B29" s="22"/>
      <c r="C29" s="25"/>
      <c r="D29" s="26" t="s">
        <v>17</v>
      </c>
      <c r="E29" s="26"/>
    </row>
    <row r="30" spans="1:5" ht="12.75">
      <c r="A30" s="27" t="s">
        <v>176</v>
      </c>
      <c r="B30" s="28">
        <f>B28-B9</f>
        <v>89</v>
      </c>
      <c r="C30" s="25"/>
      <c r="D30" s="27" t="s">
        <v>176</v>
      </c>
      <c r="E30" s="28">
        <f>E28-E9</f>
        <v>0</v>
      </c>
    </row>
    <row r="31" spans="1:7" ht="12.75">
      <c r="A31" s="12"/>
      <c r="B31" s="25"/>
      <c r="C31" s="25"/>
      <c r="D31" s="29"/>
      <c r="E31" s="147"/>
      <c r="F31" s="30"/>
      <c r="G31" s="30"/>
    </row>
    <row r="32" spans="1:5" ht="27.75" customHeight="1">
      <c r="A32" s="1" t="s">
        <v>22</v>
      </c>
      <c r="B32" s="3" t="s">
        <v>131</v>
      </c>
      <c r="C32" s="31"/>
      <c r="E32" s="30"/>
    </row>
    <row r="33" spans="1:3" ht="12.75">
      <c r="A33" s="14" t="s">
        <v>172</v>
      </c>
      <c r="B33" s="15">
        <v>1431</v>
      </c>
      <c r="C33" s="32"/>
    </row>
    <row r="34" spans="1:3" ht="12.75">
      <c r="A34" s="18" t="s">
        <v>7</v>
      </c>
      <c r="B34" s="15"/>
      <c r="C34" s="32"/>
    </row>
    <row r="35" spans="1:3" ht="12.75">
      <c r="A35" s="20" t="s">
        <v>58</v>
      </c>
      <c r="B35" s="15">
        <v>3</v>
      </c>
      <c r="C35" s="32"/>
    </row>
    <row r="36" spans="1:5" ht="12.75">
      <c r="A36" s="14" t="s">
        <v>8</v>
      </c>
      <c r="B36" s="15">
        <f>SUM(B35)</f>
        <v>3</v>
      </c>
      <c r="C36" s="32"/>
      <c r="E36" s="30"/>
    </row>
    <row r="37" spans="1:5" ht="12.75">
      <c r="A37" s="18" t="s">
        <v>9</v>
      </c>
      <c r="B37" s="15"/>
      <c r="C37" s="32"/>
      <c r="E37" s="33"/>
    </row>
    <row r="38" spans="1:5" ht="25.5">
      <c r="A38" s="20" t="s">
        <v>59</v>
      </c>
      <c r="B38" s="15">
        <v>0</v>
      </c>
      <c r="C38" s="32"/>
      <c r="E38" s="33"/>
    </row>
    <row r="39" spans="1:5" ht="12.75">
      <c r="A39" s="20" t="s">
        <v>60</v>
      </c>
      <c r="B39" s="15">
        <v>0</v>
      </c>
      <c r="C39" s="32"/>
      <c r="E39" s="33"/>
    </row>
    <row r="40" spans="1:5" ht="25.5">
      <c r="A40" s="20" t="s">
        <v>61</v>
      </c>
      <c r="B40" s="15">
        <v>0</v>
      </c>
      <c r="C40" s="32"/>
      <c r="E40" s="33"/>
    </row>
    <row r="41" spans="1:5" ht="25.5">
      <c r="A41" s="20" t="s">
        <v>62</v>
      </c>
      <c r="B41" s="15">
        <v>0</v>
      </c>
      <c r="C41" s="32"/>
      <c r="E41" s="33"/>
    </row>
    <row r="42" spans="1:5" ht="12.75">
      <c r="A42" s="20" t="s">
        <v>63</v>
      </c>
      <c r="B42" s="15">
        <v>600</v>
      </c>
      <c r="C42" s="32"/>
      <c r="E42" s="30"/>
    </row>
    <row r="43" spans="1:3" ht="12.75">
      <c r="A43" s="14" t="s">
        <v>11</v>
      </c>
      <c r="B43" s="15">
        <f>SUM(B38:B42)</f>
        <v>600</v>
      </c>
      <c r="C43" s="32"/>
    </row>
    <row r="44" spans="1:3" ht="12.75">
      <c r="A44" s="14" t="s">
        <v>178</v>
      </c>
      <c r="B44" s="15">
        <f>B33+B36-B43</f>
        <v>834</v>
      </c>
      <c r="C44" s="32"/>
    </row>
    <row r="45" spans="1:3" ht="12.75">
      <c r="A45" s="24" t="s">
        <v>17</v>
      </c>
      <c r="B45" s="22"/>
      <c r="C45" s="32"/>
    </row>
    <row r="46" spans="1:3" ht="12.75">
      <c r="A46" s="27" t="s">
        <v>176</v>
      </c>
      <c r="B46" s="28">
        <f>B44-B33</f>
        <v>-597</v>
      </c>
      <c r="C46" s="32"/>
    </row>
    <row r="47" spans="1:3" ht="14.25" customHeight="1">
      <c r="A47" s="29"/>
      <c r="B47" s="34"/>
      <c r="C47" s="32"/>
    </row>
    <row r="48" spans="1:3" ht="24.75" customHeight="1">
      <c r="A48" s="2" t="s">
        <v>20</v>
      </c>
      <c r="B48" s="3" t="s">
        <v>131</v>
      </c>
      <c r="C48" s="32"/>
    </row>
    <row r="49" spans="1:3" ht="12.75">
      <c r="A49" s="35" t="s">
        <v>173</v>
      </c>
      <c r="B49" s="15">
        <v>184</v>
      </c>
      <c r="C49" s="32"/>
    </row>
    <row r="50" spans="1:3" ht="12.75">
      <c r="A50" s="36" t="s">
        <v>7</v>
      </c>
      <c r="B50" s="15"/>
      <c r="C50" s="32"/>
    </row>
    <row r="51" spans="1:3" ht="25.5">
      <c r="A51" s="37" t="s">
        <v>76</v>
      </c>
      <c r="B51" s="15">
        <v>0</v>
      </c>
      <c r="C51" s="32"/>
    </row>
    <row r="52" spans="1:5" ht="12.75">
      <c r="A52" s="35" t="s">
        <v>8</v>
      </c>
      <c r="B52" s="15">
        <f>B51</f>
        <v>0</v>
      </c>
      <c r="E52" s="7" t="s">
        <v>0</v>
      </c>
    </row>
    <row r="53" spans="1:2" ht="12.75">
      <c r="A53" s="36" t="s">
        <v>9</v>
      </c>
      <c r="B53" s="15"/>
    </row>
    <row r="54" spans="1:2" ht="25.5">
      <c r="A54" s="37" t="s">
        <v>64</v>
      </c>
      <c r="B54" s="15">
        <v>0</v>
      </c>
    </row>
    <row r="55" spans="1:2" ht="12.75">
      <c r="A55" s="37" t="s">
        <v>65</v>
      </c>
      <c r="B55" s="15">
        <v>0</v>
      </c>
    </row>
    <row r="56" spans="1:2" ht="12.75">
      <c r="A56" s="37"/>
      <c r="B56" s="15"/>
    </row>
    <row r="57" spans="1:2" ht="12.75">
      <c r="A57" s="35" t="s">
        <v>10</v>
      </c>
      <c r="B57" s="15">
        <f>B54+B55+B56</f>
        <v>0</v>
      </c>
    </row>
    <row r="58" spans="1:2" ht="12.75">
      <c r="A58" s="35" t="s">
        <v>179</v>
      </c>
      <c r="B58" s="15">
        <f>B49+B52-B57</f>
        <v>184</v>
      </c>
    </row>
    <row r="59" spans="1:2" ht="12.75">
      <c r="A59" s="24" t="s">
        <v>17</v>
      </c>
      <c r="B59" s="22"/>
    </row>
    <row r="60" spans="1:2" ht="12.75">
      <c r="A60" s="27" t="s">
        <v>176</v>
      </c>
      <c r="B60" s="28">
        <f>B58-B49</f>
        <v>0</v>
      </c>
    </row>
    <row r="61" spans="1:2" ht="12.75">
      <c r="A61" s="29"/>
      <c r="B61" s="34"/>
    </row>
    <row r="62" ht="12.75">
      <c r="B62" s="34"/>
    </row>
    <row r="63" spans="1:5" ht="28.5" customHeight="1">
      <c r="A63" s="216"/>
      <c r="B63" s="216"/>
      <c r="C63" s="216"/>
      <c r="D63" s="216"/>
      <c r="E63" s="216"/>
    </row>
    <row r="64" spans="2:5" ht="12.75">
      <c r="B64" s="34"/>
      <c r="D64" s="38"/>
      <c r="E64" s="38"/>
    </row>
    <row r="65" ht="12.75">
      <c r="B65" s="34"/>
    </row>
    <row r="66" spans="2:4" ht="12.75">
      <c r="B66" s="34"/>
      <c r="D66" s="10"/>
    </row>
    <row r="72" ht="12.75">
      <c r="D72" s="10"/>
    </row>
    <row r="73" ht="12.75">
      <c r="E73" s="39"/>
    </row>
  </sheetData>
  <sheetProtection/>
  <mergeCells count="3">
    <mergeCell ref="A63:E63"/>
    <mergeCell ref="A5:E5"/>
    <mergeCell ref="A6:E6"/>
  </mergeCells>
  <printOptions horizontalCentered="1"/>
  <pageMargins left="0.3937007874015748" right="0.1968503937007874" top="0.3937007874015748" bottom="0.3937007874015748" header="0.11811023622047245" footer="0.11811023622047245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zoomScalePageLayoutView="0" workbookViewId="0" topLeftCell="A1">
      <selection activeCell="N74" sqref="N74"/>
    </sheetView>
  </sheetViews>
  <sheetFormatPr defaultColWidth="13.625" defaultRowHeight="12.75"/>
  <cols>
    <col min="1" max="1" width="6.125" style="0" customWidth="1"/>
    <col min="2" max="2" width="53.50390625" style="0" customWidth="1"/>
    <col min="3" max="3" width="15.00390625" style="0" customWidth="1"/>
    <col min="4" max="8" width="11.375" style="0" customWidth="1"/>
    <col min="9" max="9" width="13.625" style="0" customWidth="1"/>
    <col min="10" max="10" width="12.875" style="0" customWidth="1"/>
    <col min="11" max="13" width="11.375" style="0" customWidth="1"/>
    <col min="14" max="14" width="13.125" style="0" customWidth="1"/>
    <col min="15" max="15" width="11.375" style="0" customWidth="1"/>
    <col min="16" max="16" width="13.125" style="0" customWidth="1"/>
  </cols>
  <sheetData>
    <row r="1" spans="1:16" ht="12.75">
      <c r="A1" s="40" t="s">
        <v>108</v>
      </c>
      <c r="B1" s="7"/>
      <c r="C1" s="220"/>
      <c r="D1" s="220"/>
      <c r="E1" s="220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2.75">
      <c r="A2" s="40" t="s">
        <v>115</v>
      </c>
      <c r="B2" s="112"/>
      <c r="C2" s="7"/>
      <c r="D2" s="7"/>
      <c r="E2" s="7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ht="12.75">
      <c r="A3" s="40"/>
      <c r="B3" s="7"/>
      <c r="C3" s="7"/>
      <c r="D3" s="7"/>
      <c r="E3" s="7"/>
      <c r="F3" s="111"/>
      <c r="G3" s="111"/>
      <c r="H3" s="111"/>
      <c r="I3" s="111"/>
      <c r="J3" s="188"/>
      <c r="K3" s="188"/>
      <c r="L3" s="188"/>
      <c r="M3" s="188"/>
      <c r="N3" s="188"/>
      <c r="O3" s="188"/>
      <c r="P3" s="188"/>
    </row>
    <row r="4" spans="1:16" ht="14.25">
      <c r="A4" s="40"/>
      <c r="B4" s="41"/>
      <c r="D4" s="42"/>
      <c r="E4" s="7"/>
      <c r="F4" s="111"/>
      <c r="G4" s="111"/>
      <c r="H4" s="111"/>
      <c r="I4" s="188"/>
      <c r="J4" s="188"/>
      <c r="K4" s="111"/>
      <c r="L4" s="111"/>
      <c r="M4" s="111"/>
      <c r="N4" s="111"/>
      <c r="O4" s="188"/>
      <c r="P4" s="188"/>
    </row>
    <row r="5" spans="1:16" ht="15">
      <c r="A5" s="44"/>
      <c r="B5" s="45" t="s">
        <v>184</v>
      </c>
      <c r="C5" s="188"/>
      <c r="D5" s="7"/>
      <c r="E5" s="7"/>
      <c r="F5" s="111"/>
      <c r="G5" s="200" t="s">
        <v>139</v>
      </c>
      <c r="H5" s="200"/>
      <c r="I5" s="200"/>
      <c r="J5" s="188"/>
      <c r="K5" s="188"/>
      <c r="L5" s="200" t="s">
        <v>180</v>
      </c>
      <c r="M5" s="200"/>
      <c r="N5" s="111"/>
      <c r="O5" s="188"/>
      <c r="P5" s="188"/>
    </row>
    <row r="6" spans="1:16" ht="12.75">
      <c r="A6" s="46"/>
      <c r="B6" s="47"/>
      <c r="D6" s="7"/>
      <c r="E6" s="7" t="s">
        <v>145</v>
      </c>
      <c r="F6" s="111"/>
      <c r="G6" s="111" t="s">
        <v>181</v>
      </c>
      <c r="H6" s="199"/>
      <c r="I6" s="128"/>
      <c r="J6" s="188"/>
      <c r="K6" s="188"/>
      <c r="L6" s="111" t="s">
        <v>181</v>
      </c>
      <c r="M6" s="111"/>
      <c r="N6" s="111"/>
      <c r="O6" s="188"/>
      <c r="P6" s="188"/>
    </row>
    <row r="7" spans="1:16" ht="12.75">
      <c r="A7" s="50"/>
      <c r="B7" s="51"/>
      <c r="C7" s="7"/>
      <c r="D7" s="7"/>
      <c r="E7" s="52"/>
      <c r="F7" s="111"/>
      <c r="G7" s="111" t="s">
        <v>185</v>
      </c>
      <c r="H7" s="204"/>
      <c r="I7" s="205"/>
      <c r="J7" s="188"/>
      <c r="K7" s="188"/>
      <c r="L7" s="111" t="s">
        <v>185</v>
      </c>
      <c r="M7" s="111"/>
      <c r="N7" s="111"/>
      <c r="O7" s="188"/>
      <c r="P7" s="188"/>
    </row>
    <row r="8" spans="1:16" ht="15" customHeight="1" thickBot="1">
      <c r="A8" s="50"/>
      <c r="B8" s="51"/>
      <c r="C8" s="7"/>
      <c r="D8" s="7"/>
      <c r="E8" s="7"/>
      <c r="F8" s="111"/>
      <c r="G8" s="111" t="s">
        <v>140</v>
      </c>
      <c r="H8" s="111"/>
      <c r="I8" s="201"/>
      <c r="J8" s="201"/>
      <c r="K8" s="111"/>
      <c r="L8" s="111" t="s">
        <v>140</v>
      </c>
      <c r="M8" s="111"/>
      <c r="N8" s="201"/>
      <c r="O8" s="201"/>
      <c r="P8" s="202" t="s">
        <v>131</v>
      </c>
    </row>
    <row r="9" spans="1:16" ht="33.75" customHeight="1">
      <c r="A9" s="210" t="s">
        <v>126</v>
      </c>
      <c r="B9" s="53"/>
      <c r="C9" s="215" t="s">
        <v>182</v>
      </c>
      <c r="D9" s="206"/>
      <c r="E9" s="206"/>
      <c r="F9" s="206"/>
      <c r="G9" s="206"/>
      <c r="H9" s="206"/>
      <c r="I9" s="207"/>
      <c r="J9" s="206" t="s">
        <v>183</v>
      </c>
      <c r="K9" s="206"/>
      <c r="L9" s="206"/>
      <c r="M9" s="206"/>
      <c r="N9" s="206"/>
      <c r="O9" s="206"/>
      <c r="P9" s="207"/>
    </row>
    <row r="10" spans="1:16" ht="26.25" thickBot="1">
      <c r="A10" s="211"/>
      <c r="B10" s="54" t="s">
        <v>1</v>
      </c>
      <c r="C10" s="179" t="s">
        <v>153</v>
      </c>
      <c r="D10" s="179" t="s">
        <v>157</v>
      </c>
      <c r="E10" s="180" t="s">
        <v>123</v>
      </c>
      <c r="F10" s="180" t="s">
        <v>124</v>
      </c>
      <c r="G10" s="181" t="s">
        <v>155</v>
      </c>
      <c r="H10" s="181" t="s">
        <v>156</v>
      </c>
      <c r="I10" s="178" t="s">
        <v>2</v>
      </c>
      <c r="J10" s="179" t="s">
        <v>153</v>
      </c>
      <c r="K10" s="179" t="s">
        <v>157</v>
      </c>
      <c r="L10" s="180" t="s">
        <v>123</v>
      </c>
      <c r="M10" s="180" t="s">
        <v>124</v>
      </c>
      <c r="N10" s="181" t="s">
        <v>155</v>
      </c>
      <c r="O10" s="181" t="s">
        <v>156</v>
      </c>
      <c r="P10" s="178" t="s">
        <v>2</v>
      </c>
    </row>
    <row r="11" spans="1:16" ht="13.5" thickBot="1">
      <c r="A11" s="55"/>
      <c r="B11" s="56"/>
      <c r="C11" s="113">
        <v>6</v>
      </c>
      <c r="D11" s="57">
        <v>7</v>
      </c>
      <c r="E11" s="65">
        <v>8</v>
      </c>
      <c r="F11" s="65">
        <v>9</v>
      </c>
      <c r="G11" s="65">
        <v>8</v>
      </c>
      <c r="H11" s="65">
        <v>9</v>
      </c>
      <c r="I11" s="127" t="s">
        <v>121</v>
      </c>
      <c r="J11" s="113">
        <v>11</v>
      </c>
      <c r="K11" s="57">
        <v>12</v>
      </c>
      <c r="L11" s="65"/>
      <c r="M11" s="65"/>
      <c r="N11" s="65">
        <v>13</v>
      </c>
      <c r="O11" s="65">
        <v>14</v>
      </c>
      <c r="P11" s="168" t="s">
        <v>122</v>
      </c>
    </row>
    <row r="12" spans="1:16" ht="13.5" thickBot="1">
      <c r="A12" s="101">
        <v>1</v>
      </c>
      <c r="B12" s="134" t="s">
        <v>3</v>
      </c>
      <c r="C12" s="102">
        <f aca="true" t="shared" si="0" ref="C12:H12">C13+C31+C36+C38+C39+C40+C55+C62++C66+C67+C72+C73+C74+C75+C71+C76+C77+C35</f>
        <v>25109</v>
      </c>
      <c r="D12" s="102">
        <f t="shared" si="0"/>
        <v>481</v>
      </c>
      <c r="E12" s="102">
        <f t="shared" si="0"/>
        <v>3762</v>
      </c>
      <c r="F12" s="102">
        <f t="shared" si="0"/>
        <v>172</v>
      </c>
      <c r="G12" s="102">
        <f t="shared" si="0"/>
        <v>9938</v>
      </c>
      <c r="H12" s="102">
        <f t="shared" si="0"/>
        <v>369</v>
      </c>
      <c r="I12" s="102">
        <f>I13+I31+I36+I38+I39+I40+I55+I62+I66+I67+I72+I73+I74+I75+I71+I76+I77+I35</f>
        <v>39831</v>
      </c>
      <c r="J12" s="102">
        <f>J13+J31+J36+J38+J39+J40+J55+J62++J66+J67+J72+J73+J74+J75+J71+J76+J77+J35</f>
        <v>27616</v>
      </c>
      <c r="K12" s="102">
        <f aca="true" t="shared" si="1" ref="K12:P12">K13+K31+K36+K38+K39+K40+K55+K62++K66+K67+K72+K73+K74+K75+K71+K76+K77+K35</f>
        <v>529</v>
      </c>
      <c r="L12" s="102">
        <f t="shared" si="1"/>
        <v>4141</v>
      </c>
      <c r="M12" s="102">
        <f t="shared" si="1"/>
        <v>189</v>
      </c>
      <c r="N12" s="102">
        <f t="shared" si="1"/>
        <v>10931</v>
      </c>
      <c r="O12" s="102">
        <f t="shared" si="1"/>
        <v>406</v>
      </c>
      <c r="P12" s="102">
        <f t="shared" si="1"/>
        <v>43812</v>
      </c>
    </row>
    <row r="13" spans="1:16" ht="12.75">
      <c r="A13" s="87">
        <v>2</v>
      </c>
      <c r="B13" s="130" t="s">
        <v>25</v>
      </c>
      <c r="C13" s="85">
        <f>SUM(C14:C30)</f>
        <v>2530</v>
      </c>
      <c r="D13" s="85">
        <f>SUM(D14:D28)</f>
        <v>279</v>
      </c>
      <c r="E13" s="85">
        <f>SUM(E14:E30)</f>
        <v>328</v>
      </c>
      <c r="F13" s="85">
        <f>SUM(F14:F28)</f>
        <v>70</v>
      </c>
      <c r="G13" s="85">
        <f>SUM(G14:G29)</f>
        <v>1088</v>
      </c>
      <c r="H13" s="85">
        <f>SUM(H14:H28)</f>
        <v>188</v>
      </c>
      <c r="I13" s="85">
        <f>SUM(I14:I30)</f>
        <v>4483</v>
      </c>
      <c r="J13" s="85">
        <f>SUM(J14:J30)</f>
        <v>2780</v>
      </c>
      <c r="K13" s="85">
        <f>SUM(K14:K28)</f>
        <v>307</v>
      </c>
      <c r="L13" s="85">
        <f>SUM(L14:L30)</f>
        <v>366</v>
      </c>
      <c r="M13" s="85">
        <f>SUM(M14:M28)</f>
        <v>78</v>
      </c>
      <c r="N13" s="85">
        <f>SUM(N14:N30)</f>
        <v>1197</v>
      </c>
      <c r="O13" s="85">
        <f>SUM(O14:O28)</f>
        <v>207</v>
      </c>
      <c r="P13" s="85">
        <f>SUM(P14:P30)</f>
        <v>4935</v>
      </c>
    </row>
    <row r="14" spans="1:16" ht="12.75">
      <c r="A14" s="58"/>
      <c r="B14" s="129" t="s">
        <v>77</v>
      </c>
      <c r="C14" s="66"/>
      <c r="D14" s="67">
        <v>6</v>
      </c>
      <c r="E14" s="68"/>
      <c r="F14" s="69">
        <v>2</v>
      </c>
      <c r="G14" s="68"/>
      <c r="H14" s="69">
        <v>2</v>
      </c>
      <c r="I14" s="91">
        <f>SUM(C14:H14)</f>
        <v>10</v>
      </c>
      <c r="J14" s="97"/>
      <c r="K14" s="97">
        <v>7</v>
      </c>
      <c r="L14" s="97"/>
      <c r="M14" s="97">
        <v>3</v>
      </c>
      <c r="N14" s="97"/>
      <c r="O14" s="97">
        <v>2</v>
      </c>
      <c r="P14" s="157">
        <f>SUM(J14:O14)</f>
        <v>12</v>
      </c>
    </row>
    <row r="15" spans="1:16" ht="12.75">
      <c r="A15" s="58"/>
      <c r="B15" s="129" t="s">
        <v>78</v>
      </c>
      <c r="C15" s="67"/>
      <c r="D15" s="67">
        <v>273</v>
      </c>
      <c r="E15" s="68"/>
      <c r="F15" s="69">
        <v>68</v>
      </c>
      <c r="G15" s="68"/>
      <c r="H15" s="69">
        <v>186</v>
      </c>
      <c r="I15" s="91">
        <f aca="true" t="shared" si="2" ref="I15:I40">SUM(C15:H15)</f>
        <v>527</v>
      </c>
      <c r="J15" s="97"/>
      <c r="K15" s="97">
        <v>300</v>
      </c>
      <c r="L15" s="97"/>
      <c r="M15" s="97">
        <v>75</v>
      </c>
      <c r="N15" s="97"/>
      <c r="O15" s="97">
        <v>205</v>
      </c>
      <c r="P15" s="157">
        <f aca="true" t="shared" si="3" ref="P15:P28">SUM(J15:O15)</f>
        <v>580</v>
      </c>
    </row>
    <row r="16" spans="1:16" ht="12.75">
      <c r="A16" s="58"/>
      <c r="B16" s="129" t="s">
        <v>79</v>
      </c>
      <c r="C16" s="67">
        <v>89</v>
      </c>
      <c r="D16" s="67"/>
      <c r="E16" s="68"/>
      <c r="F16" s="69"/>
      <c r="G16" s="68"/>
      <c r="H16" s="69"/>
      <c r="I16" s="91">
        <f t="shared" si="2"/>
        <v>89</v>
      </c>
      <c r="J16" s="97">
        <v>98</v>
      </c>
      <c r="K16" s="97"/>
      <c r="L16" s="97"/>
      <c r="M16" s="97"/>
      <c r="N16" s="97"/>
      <c r="O16" s="97"/>
      <c r="P16" s="157">
        <f t="shared" si="3"/>
        <v>98</v>
      </c>
    </row>
    <row r="17" spans="1:16" ht="12.75">
      <c r="A17" s="58"/>
      <c r="B17" s="129" t="s">
        <v>80</v>
      </c>
      <c r="C17" s="67">
        <v>80</v>
      </c>
      <c r="D17" s="67"/>
      <c r="E17" s="68">
        <v>3</v>
      </c>
      <c r="F17" s="69"/>
      <c r="G17" s="122">
        <v>60</v>
      </c>
      <c r="H17" s="69"/>
      <c r="I17" s="91">
        <f t="shared" si="2"/>
        <v>143</v>
      </c>
      <c r="J17" s="97">
        <f>C17*1.1</f>
        <v>88</v>
      </c>
      <c r="K17" s="97"/>
      <c r="L17" s="97">
        <v>4</v>
      </c>
      <c r="M17" s="97"/>
      <c r="N17" s="97">
        <f>G17*1.1</f>
        <v>66</v>
      </c>
      <c r="O17" s="97"/>
      <c r="P17" s="157">
        <f t="shared" si="3"/>
        <v>158</v>
      </c>
    </row>
    <row r="18" spans="1:16" ht="12.75">
      <c r="A18" s="58"/>
      <c r="B18" s="129" t="s">
        <v>81</v>
      </c>
      <c r="C18" s="67">
        <v>159</v>
      </c>
      <c r="D18" s="67"/>
      <c r="E18" s="68">
        <v>12</v>
      </c>
      <c r="F18" s="69"/>
      <c r="G18" s="68">
        <v>0</v>
      </c>
      <c r="H18" s="69"/>
      <c r="I18" s="91">
        <f t="shared" si="2"/>
        <v>171</v>
      </c>
      <c r="J18" s="97">
        <v>174</v>
      </c>
      <c r="K18" s="97"/>
      <c r="L18" s="97">
        <v>13</v>
      </c>
      <c r="M18" s="97"/>
      <c r="N18" s="97"/>
      <c r="O18" s="97"/>
      <c r="P18" s="157">
        <f t="shared" si="3"/>
        <v>187</v>
      </c>
    </row>
    <row r="19" spans="1:16" ht="12.75">
      <c r="A19" s="58"/>
      <c r="B19" s="129" t="s">
        <v>82</v>
      </c>
      <c r="C19" s="67">
        <v>29</v>
      </c>
      <c r="D19" s="67"/>
      <c r="E19" s="68">
        <v>3</v>
      </c>
      <c r="F19" s="69"/>
      <c r="G19" s="68">
        <v>21</v>
      </c>
      <c r="H19" s="69"/>
      <c r="I19" s="91">
        <f t="shared" si="2"/>
        <v>53</v>
      </c>
      <c r="J19" s="97">
        <v>32</v>
      </c>
      <c r="K19" s="97"/>
      <c r="L19" s="97">
        <v>3</v>
      </c>
      <c r="M19" s="97"/>
      <c r="N19" s="97">
        <v>23</v>
      </c>
      <c r="O19" s="97"/>
      <c r="P19" s="157">
        <f t="shared" si="3"/>
        <v>58</v>
      </c>
    </row>
    <row r="20" spans="1:16" ht="12.75">
      <c r="A20" s="58"/>
      <c r="B20" s="129" t="s">
        <v>83</v>
      </c>
      <c r="C20" s="67">
        <v>15</v>
      </c>
      <c r="D20" s="67"/>
      <c r="E20" s="68">
        <v>6</v>
      </c>
      <c r="F20" s="69"/>
      <c r="G20" s="68">
        <v>7</v>
      </c>
      <c r="H20" s="69"/>
      <c r="I20" s="91">
        <f t="shared" si="2"/>
        <v>28</v>
      </c>
      <c r="J20" s="97">
        <v>16</v>
      </c>
      <c r="K20" s="97"/>
      <c r="L20" s="97">
        <v>7</v>
      </c>
      <c r="M20" s="97"/>
      <c r="N20" s="97">
        <v>8</v>
      </c>
      <c r="O20" s="97"/>
      <c r="P20" s="157">
        <f t="shared" si="3"/>
        <v>31</v>
      </c>
    </row>
    <row r="21" spans="1:16" ht="12.75">
      <c r="A21" s="58"/>
      <c r="B21" s="129" t="s">
        <v>90</v>
      </c>
      <c r="C21" s="67">
        <v>116</v>
      </c>
      <c r="D21" s="67"/>
      <c r="E21" s="68">
        <v>13</v>
      </c>
      <c r="F21" s="69"/>
      <c r="G21" s="68">
        <v>80</v>
      </c>
      <c r="H21" s="69"/>
      <c r="I21" s="91">
        <f t="shared" si="2"/>
        <v>209</v>
      </c>
      <c r="J21" s="97">
        <v>127</v>
      </c>
      <c r="K21" s="97"/>
      <c r="L21" s="97">
        <v>14</v>
      </c>
      <c r="M21" s="97"/>
      <c r="N21" s="97">
        <f>G21*1.1</f>
        <v>88</v>
      </c>
      <c r="O21" s="97"/>
      <c r="P21" s="157">
        <f t="shared" si="3"/>
        <v>229</v>
      </c>
    </row>
    <row r="22" spans="1:16" ht="12.75">
      <c r="A22" s="58"/>
      <c r="B22" s="129" t="s">
        <v>91</v>
      </c>
      <c r="C22" s="67">
        <v>13</v>
      </c>
      <c r="D22" s="67"/>
      <c r="E22" s="68">
        <v>2</v>
      </c>
      <c r="F22" s="69"/>
      <c r="G22" s="68">
        <v>9</v>
      </c>
      <c r="H22" s="69"/>
      <c r="I22" s="91">
        <f t="shared" si="2"/>
        <v>24</v>
      </c>
      <c r="J22" s="97">
        <v>14</v>
      </c>
      <c r="K22" s="97"/>
      <c r="L22" s="97">
        <v>3</v>
      </c>
      <c r="M22" s="97"/>
      <c r="N22" s="97">
        <v>10</v>
      </c>
      <c r="O22" s="97"/>
      <c r="P22" s="157">
        <f t="shared" si="3"/>
        <v>27</v>
      </c>
    </row>
    <row r="23" spans="1:16" ht="12.75">
      <c r="A23" s="58"/>
      <c r="B23" s="129" t="s">
        <v>84</v>
      </c>
      <c r="C23" s="67">
        <v>77</v>
      </c>
      <c r="D23" s="67"/>
      <c r="E23" s="68">
        <v>15</v>
      </c>
      <c r="F23" s="69"/>
      <c r="G23" s="68">
        <v>22</v>
      </c>
      <c r="H23" s="69"/>
      <c r="I23" s="91">
        <f t="shared" si="2"/>
        <v>114</v>
      </c>
      <c r="J23" s="97">
        <v>84</v>
      </c>
      <c r="K23" s="97"/>
      <c r="L23" s="97">
        <v>17</v>
      </c>
      <c r="M23" s="97"/>
      <c r="N23" s="97">
        <v>24</v>
      </c>
      <c r="O23" s="97"/>
      <c r="P23" s="157">
        <f t="shared" si="3"/>
        <v>125</v>
      </c>
    </row>
    <row r="24" spans="1:16" ht="12.75">
      <c r="A24" s="58"/>
      <c r="B24" s="129" t="s">
        <v>85</v>
      </c>
      <c r="C24" s="67">
        <v>89</v>
      </c>
      <c r="D24" s="67"/>
      <c r="E24" s="68">
        <v>15</v>
      </c>
      <c r="F24" s="69"/>
      <c r="G24" s="68">
        <v>93</v>
      </c>
      <c r="H24" s="69"/>
      <c r="I24" s="91">
        <f t="shared" si="2"/>
        <v>197</v>
      </c>
      <c r="J24" s="97">
        <v>98</v>
      </c>
      <c r="K24" s="97"/>
      <c r="L24" s="97">
        <v>16</v>
      </c>
      <c r="M24" s="97"/>
      <c r="N24" s="97">
        <v>102</v>
      </c>
      <c r="O24" s="97"/>
      <c r="P24" s="157">
        <f t="shared" si="3"/>
        <v>216</v>
      </c>
    </row>
    <row r="25" spans="1:16" ht="12.75">
      <c r="A25" s="58"/>
      <c r="B25" s="129" t="s">
        <v>86</v>
      </c>
      <c r="C25" s="67">
        <v>61</v>
      </c>
      <c r="D25" s="67"/>
      <c r="E25" s="68">
        <v>8</v>
      </c>
      <c r="F25" s="69"/>
      <c r="G25" s="68">
        <v>31</v>
      </c>
      <c r="H25" s="69"/>
      <c r="I25" s="91">
        <f t="shared" si="2"/>
        <v>100</v>
      </c>
      <c r="J25" s="97">
        <v>68</v>
      </c>
      <c r="K25" s="97"/>
      <c r="L25" s="97">
        <v>9</v>
      </c>
      <c r="M25" s="97"/>
      <c r="N25" s="97">
        <v>34</v>
      </c>
      <c r="O25" s="97"/>
      <c r="P25" s="157">
        <f t="shared" si="3"/>
        <v>111</v>
      </c>
    </row>
    <row r="26" spans="1:16" ht="12.75">
      <c r="A26" s="58"/>
      <c r="B26" s="129" t="s">
        <v>87</v>
      </c>
      <c r="C26" s="67">
        <v>153</v>
      </c>
      <c r="D26" s="67"/>
      <c r="E26" s="68">
        <v>49</v>
      </c>
      <c r="F26" s="69"/>
      <c r="G26" s="68">
        <v>91</v>
      </c>
      <c r="H26" s="69"/>
      <c r="I26" s="91">
        <f t="shared" si="2"/>
        <v>293</v>
      </c>
      <c r="J26" s="97">
        <v>167</v>
      </c>
      <c r="K26" s="97"/>
      <c r="L26" s="97">
        <v>54</v>
      </c>
      <c r="M26" s="97"/>
      <c r="N26" s="97">
        <v>100</v>
      </c>
      <c r="O26" s="97"/>
      <c r="P26" s="157">
        <f t="shared" si="3"/>
        <v>321</v>
      </c>
    </row>
    <row r="27" spans="1:16" ht="12.75">
      <c r="A27" s="58"/>
      <c r="B27" s="129" t="s">
        <v>88</v>
      </c>
      <c r="C27" s="67">
        <v>67</v>
      </c>
      <c r="D27" s="67"/>
      <c r="E27" s="68">
        <v>12</v>
      </c>
      <c r="F27" s="69"/>
      <c r="G27" s="68">
        <v>28</v>
      </c>
      <c r="H27" s="69"/>
      <c r="I27" s="91">
        <f t="shared" si="2"/>
        <v>107</v>
      </c>
      <c r="J27" s="97">
        <v>74</v>
      </c>
      <c r="K27" s="97"/>
      <c r="L27" s="97">
        <v>14</v>
      </c>
      <c r="M27" s="97"/>
      <c r="N27" s="97">
        <v>32</v>
      </c>
      <c r="O27" s="97"/>
      <c r="P27" s="157">
        <f t="shared" si="3"/>
        <v>120</v>
      </c>
    </row>
    <row r="28" spans="1:16" ht="12.75">
      <c r="A28" s="58"/>
      <c r="B28" s="129" t="s">
        <v>89</v>
      </c>
      <c r="C28" s="67">
        <v>1330</v>
      </c>
      <c r="D28" s="67"/>
      <c r="E28" s="68">
        <v>175</v>
      </c>
      <c r="F28" s="69"/>
      <c r="G28" s="68">
        <v>646</v>
      </c>
      <c r="H28" s="69"/>
      <c r="I28" s="91">
        <f t="shared" si="2"/>
        <v>2151</v>
      </c>
      <c r="J28" s="97">
        <f>C28*1.1</f>
        <v>1463.0000000000002</v>
      </c>
      <c r="K28" s="97"/>
      <c r="L28" s="97">
        <v>196</v>
      </c>
      <c r="M28" s="97"/>
      <c r="N28" s="97">
        <v>710</v>
      </c>
      <c r="O28" s="97"/>
      <c r="P28" s="157">
        <f t="shared" si="3"/>
        <v>2369</v>
      </c>
    </row>
    <row r="29" spans="1:16" ht="12.75">
      <c r="A29" s="58"/>
      <c r="B29" s="129" t="s">
        <v>137</v>
      </c>
      <c r="C29" s="67">
        <v>0</v>
      </c>
      <c r="D29" s="67"/>
      <c r="E29" s="68">
        <v>0</v>
      </c>
      <c r="F29" s="69"/>
      <c r="G29" s="68"/>
      <c r="H29" s="69"/>
      <c r="I29" s="91">
        <f>SUM(C29:H29)</f>
        <v>0</v>
      </c>
      <c r="J29" s="97"/>
      <c r="K29" s="97"/>
      <c r="L29" s="97"/>
      <c r="M29" s="97"/>
      <c r="N29" s="97"/>
      <c r="O29" s="97"/>
      <c r="P29" s="157">
        <f>SUM(J29:O29)</f>
        <v>0</v>
      </c>
    </row>
    <row r="30" spans="1:16" ht="12.75">
      <c r="A30" s="58"/>
      <c r="B30" s="129" t="s">
        <v>143</v>
      </c>
      <c r="C30" s="67">
        <v>252</v>
      </c>
      <c r="D30" s="67"/>
      <c r="E30" s="67">
        <v>15</v>
      </c>
      <c r="F30" s="69"/>
      <c r="G30" s="67"/>
      <c r="H30" s="69"/>
      <c r="I30" s="169">
        <f>SUM(C30:H30)</f>
        <v>267</v>
      </c>
      <c r="J30" s="97">
        <v>277</v>
      </c>
      <c r="K30" s="97"/>
      <c r="L30" s="97">
        <v>16</v>
      </c>
      <c r="M30" s="97"/>
      <c r="N30" s="97"/>
      <c r="O30" s="97"/>
      <c r="P30" s="157">
        <f>SUM(J30:O30)</f>
        <v>293</v>
      </c>
    </row>
    <row r="31" spans="1:16" ht="12.75">
      <c r="A31" s="87">
        <v>3</v>
      </c>
      <c r="B31" s="142" t="s">
        <v>159</v>
      </c>
      <c r="C31" s="85">
        <f aca="true" t="shared" si="4" ref="C31:P31">SUM(C32:C34)</f>
        <v>1101</v>
      </c>
      <c r="D31" s="85">
        <f t="shared" si="4"/>
        <v>68</v>
      </c>
      <c r="E31" s="85">
        <f>SUM(E32:E34)</f>
        <v>205</v>
      </c>
      <c r="F31" s="85">
        <f>SUM(F32:F34)</f>
        <v>21</v>
      </c>
      <c r="G31" s="85">
        <f t="shared" si="4"/>
        <v>661</v>
      </c>
      <c r="H31" s="85">
        <f t="shared" si="4"/>
        <v>32</v>
      </c>
      <c r="I31" s="85">
        <f t="shared" si="4"/>
        <v>2088</v>
      </c>
      <c r="J31" s="85">
        <f>SUM(J32:J34)</f>
        <v>1211</v>
      </c>
      <c r="K31" s="85">
        <f t="shared" si="4"/>
        <v>75</v>
      </c>
      <c r="L31" s="85">
        <f t="shared" si="4"/>
        <v>225</v>
      </c>
      <c r="M31" s="85">
        <f t="shared" si="4"/>
        <v>23</v>
      </c>
      <c r="N31" s="85">
        <f t="shared" si="4"/>
        <v>727</v>
      </c>
      <c r="O31" s="85">
        <f t="shared" si="4"/>
        <v>35</v>
      </c>
      <c r="P31" s="85">
        <f t="shared" si="4"/>
        <v>2296</v>
      </c>
    </row>
    <row r="32" spans="1:16" ht="12.75">
      <c r="A32" s="58"/>
      <c r="B32" s="129" t="s">
        <v>92</v>
      </c>
      <c r="C32" s="67">
        <v>419</v>
      </c>
      <c r="D32" s="67">
        <v>38</v>
      </c>
      <c r="E32" s="68">
        <v>97</v>
      </c>
      <c r="F32" s="69">
        <v>10</v>
      </c>
      <c r="G32" s="68">
        <v>140</v>
      </c>
      <c r="H32" s="69">
        <v>9</v>
      </c>
      <c r="I32" s="92">
        <f t="shared" si="2"/>
        <v>713</v>
      </c>
      <c r="J32" s="66">
        <v>461</v>
      </c>
      <c r="K32" s="66">
        <v>42</v>
      </c>
      <c r="L32" s="66">
        <v>106</v>
      </c>
      <c r="M32" s="66">
        <f>F32*1.1</f>
        <v>11</v>
      </c>
      <c r="N32" s="66">
        <f>G32*1.1</f>
        <v>154</v>
      </c>
      <c r="O32" s="66">
        <v>10</v>
      </c>
      <c r="P32" s="92">
        <f aca="true" t="shared" si="5" ref="P32:P61">SUM(J32:O32)</f>
        <v>784</v>
      </c>
    </row>
    <row r="33" spans="1:16" ht="12.75">
      <c r="A33" s="58"/>
      <c r="B33" s="129" t="s">
        <v>134</v>
      </c>
      <c r="C33" s="67">
        <v>605</v>
      </c>
      <c r="D33" s="67">
        <v>20</v>
      </c>
      <c r="E33" s="68">
        <v>96</v>
      </c>
      <c r="F33" s="69">
        <v>9</v>
      </c>
      <c r="G33" s="68">
        <v>450</v>
      </c>
      <c r="H33" s="69">
        <v>13</v>
      </c>
      <c r="I33" s="92">
        <f t="shared" si="2"/>
        <v>1193</v>
      </c>
      <c r="J33" s="66">
        <v>665</v>
      </c>
      <c r="K33" s="66">
        <f>D33*1.1</f>
        <v>22</v>
      </c>
      <c r="L33" s="66">
        <v>106</v>
      </c>
      <c r="M33" s="66">
        <v>10</v>
      </c>
      <c r="N33" s="66">
        <f>G33*1.1</f>
        <v>495.00000000000006</v>
      </c>
      <c r="O33" s="66">
        <v>14</v>
      </c>
      <c r="P33" s="92">
        <f t="shared" si="5"/>
        <v>1312</v>
      </c>
    </row>
    <row r="34" spans="1:16" ht="12.75">
      <c r="A34" s="58"/>
      <c r="B34" s="129" t="s">
        <v>93</v>
      </c>
      <c r="C34" s="67">
        <v>77</v>
      </c>
      <c r="D34" s="67">
        <v>10</v>
      </c>
      <c r="E34" s="68">
        <v>12</v>
      </c>
      <c r="F34" s="69">
        <v>2</v>
      </c>
      <c r="G34" s="68">
        <v>71</v>
      </c>
      <c r="H34" s="69">
        <v>10</v>
      </c>
      <c r="I34" s="92">
        <f t="shared" si="2"/>
        <v>182</v>
      </c>
      <c r="J34" s="66">
        <v>85</v>
      </c>
      <c r="K34" s="66">
        <f>D34*1.1</f>
        <v>11</v>
      </c>
      <c r="L34" s="66">
        <v>13</v>
      </c>
      <c r="M34" s="66">
        <v>2</v>
      </c>
      <c r="N34" s="66">
        <v>78</v>
      </c>
      <c r="O34" s="66">
        <f>H34*1.1</f>
        <v>11</v>
      </c>
      <c r="P34" s="92">
        <f t="shared" si="5"/>
        <v>200</v>
      </c>
    </row>
    <row r="35" spans="1:16" ht="12.75">
      <c r="A35" s="87">
        <v>4</v>
      </c>
      <c r="B35" s="131" t="s">
        <v>127</v>
      </c>
      <c r="C35" s="85"/>
      <c r="D35" s="86"/>
      <c r="E35" s="86"/>
      <c r="F35" s="89"/>
      <c r="G35" s="86"/>
      <c r="H35" s="89"/>
      <c r="I35" s="70">
        <f t="shared" si="2"/>
        <v>0</v>
      </c>
      <c r="J35" s="85"/>
      <c r="K35" s="86"/>
      <c r="L35" s="86"/>
      <c r="M35" s="86"/>
      <c r="N35" s="86"/>
      <c r="O35" s="89"/>
      <c r="P35" s="70">
        <f t="shared" si="5"/>
        <v>0</v>
      </c>
    </row>
    <row r="36" spans="1:16" ht="12.75">
      <c r="A36" s="87">
        <v>5</v>
      </c>
      <c r="B36" s="130" t="s">
        <v>26</v>
      </c>
      <c r="C36" s="85">
        <f aca="true" t="shared" si="6" ref="C36:H36">SUM(C37:C37)</f>
        <v>288</v>
      </c>
      <c r="D36" s="85">
        <f t="shared" si="6"/>
        <v>17</v>
      </c>
      <c r="E36" s="85">
        <f t="shared" si="6"/>
        <v>106</v>
      </c>
      <c r="F36" s="85">
        <f t="shared" si="6"/>
        <v>3</v>
      </c>
      <c r="G36" s="85">
        <f t="shared" si="6"/>
        <v>220</v>
      </c>
      <c r="H36" s="85">
        <f t="shared" si="6"/>
        <v>10</v>
      </c>
      <c r="I36" s="70">
        <f t="shared" si="2"/>
        <v>644</v>
      </c>
      <c r="J36" s="85">
        <f aca="true" t="shared" si="7" ref="J36:O36">SUM(J37:J37)</f>
        <v>317</v>
      </c>
      <c r="K36" s="85">
        <f t="shared" si="7"/>
        <v>19</v>
      </c>
      <c r="L36" s="85">
        <f t="shared" si="7"/>
        <v>117</v>
      </c>
      <c r="M36" s="85">
        <f t="shared" si="7"/>
        <v>3</v>
      </c>
      <c r="N36" s="85">
        <f t="shared" si="7"/>
        <v>242.00000000000003</v>
      </c>
      <c r="O36" s="85">
        <f t="shared" si="7"/>
        <v>11</v>
      </c>
      <c r="P36" s="70">
        <f t="shared" si="5"/>
        <v>709</v>
      </c>
    </row>
    <row r="37" spans="1:16" ht="12.75">
      <c r="A37" s="58"/>
      <c r="B37" s="129" t="s">
        <v>132</v>
      </c>
      <c r="C37" s="66">
        <v>288</v>
      </c>
      <c r="D37" s="67">
        <v>17</v>
      </c>
      <c r="E37" s="68">
        <v>106</v>
      </c>
      <c r="F37" s="69">
        <v>3</v>
      </c>
      <c r="G37" s="68">
        <v>220</v>
      </c>
      <c r="H37" s="69">
        <v>10</v>
      </c>
      <c r="I37" s="92">
        <f t="shared" si="2"/>
        <v>644</v>
      </c>
      <c r="J37" s="66">
        <v>317</v>
      </c>
      <c r="K37" s="66">
        <v>19</v>
      </c>
      <c r="L37" s="66">
        <v>117</v>
      </c>
      <c r="M37" s="66">
        <v>3</v>
      </c>
      <c r="N37" s="66">
        <f>G37*1.1</f>
        <v>242.00000000000003</v>
      </c>
      <c r="O37" s="66">
        <f>H37*1.1</f>
        <v>11</v>
      </c>
      <c r="P37" s="92">
        <f t="shared" si="5"/>
        <v>709</v>
      </c>
    </row>
    <row r="38" spans="1:16" ht="12.75">
      <c r="A38" s="87">
        <v>6</v>
      </c>
      <c r="B38" s="130" t="s">
        <v>27</v>
      </c>
      <c r="C38" s="85">
        <v>65</v>
      </c>
      <c r="D38" s="86"/>
      <c r="E38" s="88">
        <v>3</v>
      </c>
      <c r="F38" s="89"/>
      <c r="G38" s="88">
        <v>21</v>
      </c>
      <c r="H38" s="89"/>
      <c r="I38" s="70">
        <f t="shared" si="2"/>
        <v>89</v>
      </c>
      <c r="J38" s="155">
        <v>72</v>
      </c>
      <c r="K38" s="155"/>
      <c r="L38" s="155">
        <v>3</v>
      </c>
      <c r="M38" s="155"/>
      <c r="N38" s="155">
        <v>23</v>
      </c>
      <c r="O38" s="155"/>
      <c r="P38" s="70">
        <f t="shared" si="5"/>
        <v>98</v>
      </c>
    </row>
    <row r="39" spans="1:16" ht="12.75">
      <c r="A39" s="87">
        <v>7</v>
      </c>
      <c r="B39" s="130" t="s">
        <v>28</v>
      </c>
      <c r="C39" s="85">
        <v>35</v>
      </c>
      <c r="D39" s="86"/>
      <c r="E39" s="88">
        <v>2</v>
      </c>
      <c r="F39" s="89"/>
      <c r="G39" s="88">
        <v>13</v>
      </c>
      <c r="H39" s="89"/>
      <c r="I39" s="70">
        <f t="shared" si="2"/>
        <v>50</v>
      </c>
      <c r="J39" s="85">
        <v>39</v>
      </c>
      <c r="K39" s="85"/>
      <c r="L39" s="85">
        <v>2</v>
      </c>
      <c r="M39" s="85"/>
      <c r="N39" s="85">
        <v>14</v>
      </c>
      <c r="O39" s="85"/>
      <c r="P39" s="70">
        <f t="shared" si="5"/>
        <v>55</v>
      </c>
    </row>
    <row r="40" spans="1:16" ht="12.75">
      <c r="A40" s="87">
        <v>8</v>
      </c>
      <c r="B40" s="130" t="s">
        <v>29</v>
      </c>
      <c r="C40" s="85">
        <f aca="true" t="shared" si="8" ref="C40:H40">SUM(C41:C54)</f>
        <v>954</v>
      </c>
      <c r="D40" s="85">
        <f t="shared" si="8"/>
        <v>15</v>
      </c>
      <c r="E40" s="85">
        <f t="shared" si="8"/>
        <v>124</v>
      </c>
      <c r="F40" s="85">
        <f t="shared" si="8"/>
        <v>5</v>
      </c>
      <c r="G40" s="85">
        <f t="shared" si="8"/>
        <v>313</v>
      </c>
      <c r="H40" s="85">
        <f t="shared" si="8"/>
        <v>10</v>
      </c>
      <c r="I40" s="70">
        <f t="shared" si="2"/>
        <v>1421</v>
      </c>
      <c r="J40" s="85">
        <f aca="true" t="shared" si="9" ref="J40:O40">SUM(J41:J54)</f>
        <v>1049</v>
      </c>
      <c r="K40" s="85">
        <f t="shared" si="9"/>
        <v>16</v>
      </c>
      <c r="L40" s="85">
        <f t="shared" si="9"/>
        <v>136</v>
      </c>
      <c r="M40" s="85">
        <f t="shared" si="9"/>
        <v>5</v>
      </c>
      <c r="N40" s="85">
        <f t="shared" si="9"/>
        <v>344</v>
      </c>
      <c r="O40" s="85">
        <f t="shared" si="9"/>
        <v>11</v>
      </c>
      <c r="P40" s="70">
        <f t="shared" si="5"/>
        <v>1561</v>
      </c>
    </row>
    <row r="41" spans="1:16" ht="12.75">
      <c r="A41" s="58"/>
      <c r="B41" s="129" t="s">
        <v>94</v>
      </c>
      <c r="C41" s="67">
        <v>15</v>
      </c>
      <c r="D41" s="67">
        <v>1</v>
      </c>
      <c r="E41" s="68">
        <v>7</v>
      </c>
      <c r="F41" s="69"/>
      <c r="G41" s="68">
        <v>12</v>
      </c>
      <c r="H41" s="69"/>
      <c r="I41" s="92">
        <f>SUM(C41:H41)</f>
        <v>35</v>
      </c>
      <c r="J41" s="66">
        <v>17</v>
      </c>
      <c r="K41" s="66">
        <v>1</v>
      </c>
      <c r="L41" s="66">
        <v>8</v>
      </c>
      <c r="M41" s="66"/>
      <c r="N41" s="66">
        <v>13</v>
      </c>
      <c r="O41" s="66"/>
      <c r="P41" s="92">
        <f t="shared" si="5"/>
        <v>39</v>
      </c>
    </row>
    <row r="42" spans="1:16" ht="12.75">
      <c r="A42" s="58"/>
      <c r="B42" s="129" t="s">
        <v>95</v>
      </c>
      <c r="C42" s="67">
        <v>22</v>
      </c>
      <c r="D42" s="67">
        <v>3</v>
      </c>
      <c r="E42" s="68">
        <v>2</v>
      </c>
      <c r="F42" s="69"/>
      <c r="G42" s="68">
        <v>22</v>
      </c>
      <c r="H42" s="69">
        <v>2</v>
      </c>
      <c r="I42" s="92">
        <f aca="true" t="shared" si="10" ref="I42:I60">SUM(C42:H42)</f>
        <v>51</v>
      </c>
      <c r="J42" s="66">
        <v>24</v>
      </c>
      <c r="K42" s="66">
        <v>3</v>
      </c>
      <c r="L42" s="66">
        <v>2</v>
      </c>
      <c r="M42" s="66"/>
      <c r="N42" s="66">
        <v>24</v>
      </c>
      <c r="O42" s="66">
        <v>2</v>
      </c>
      <c r="P42" s="92">
        <f t="shared" si="5"/>
        <v>55</v>
      </c>
    </row>
    <row r="43" spans="1:16" ht="12.75">
      <c r="A43" s="58"/>
      <c r="B43" s="129" t="s">
        <v>96</v>
      </c>
      <c r="C43" s="67">
        <v>13</v>
      </c>
      <c r="D43" s="67">
        <v>1</v>
      </c>
      <c r="E43" s="68">
        <v>7</v>
      </c>
      <c r="F43" s="69">
        <v>1</v>
      </c>
      <c r="G43" s="68">
        <v>13</v>
      </c>
      <c r="H43" s="69">
        <v>1</v>
      </c>
      <c r="I43" s="92">
        <f t="shared" si="10"/>
        <v>36</v>
      </c>
      <c r="J43" s="66">
        <v>14</v>
      </c>
      <c r="K43" s="66">
        <v>1</v>
      </c>
      <c r="L43" s="66">
        <v>8</v>
      </c>
      <c r="M43" s="66">
        <v>1</v>
      </c>
      <c r="N43" s="66">
        <v>14</v>
      </c>
      <c r="O43" s="66">
        <v>1</v>
      </c>
      <c r="P43" s="92">
        <f t="shared" si="5"/>
        <v>39</v>
      </c>
    </row>
    <row r="44" spans="1:16" ht="12.75">
      <c r="A44" s="58"/>
      <c r="B44" s="129" t="s">
        <v>97</v>
      </c>
      <c r="C44" s="67">
        <v>7</v>
      </c>
      <c r="D44" s="67"/>
      <c r="E44" s="68">
        <v>1</v>
      </c>
      <c r="F44" s="69"/>
      <c r="G44" s="68">
        <v>1</v>
      </c>
      <c r="H44" s="69"/>
      <c r="I44" s="92">
        <f t="shared" si="10"/>
        <v>9</v>
      </c>
      <c r="J44" s="66">
        <v>8</v>
      </c>
      <c r="K44" s="66"/>
      <c r="L44" s="66">
        <v>1</v>
      </c>
      <c r="M44" s="66"/>
      <c r="N44" s="66">
        <v>1</v>
      </c>
      <c r="O44" s="66"/>
      <c r="P44" s="92">
        <f t="shared" si="5"/>
        <v>10</v>
      </c>
    </row>
    <row r="45" spans="1:16" ht="12.75">
      <c r="A45" s="58"/>
      <c r="B45" s="129" t="s">
        <v>98</v>
      </c>
      <c r="C45" s="67">
        <v>10</v>
      </c>
      <c r="D45" s="67">
        <v>1</v>
      </c>
      <c r="E45" s="68">
        <v>6</v>
      </c>
      <c r="F45" s="69">
        <v>1</v>
      </c>
      <c r="G45" s="68">
        <v>16</v>
      </c>
      <c r="H45" s="69">
        <v>1</v>
      </c>
      <c r="I45" s="92">
        <f t="shared" si="10"/>
        <v>35</v>
      </c>
      <c r="J45" s="66">
        <f>C45*1.1</f>
        <v>11</v>
      </c>
      <c r="K45" s="66">
        <v>1</v>
      </c>
      <c r="L45" s="66">
        <v>7</v>
      </c>
      <c r="M45" s="66">
        <v>1</v>
      </c>
      <c r="N45" s="66">
        <v>18</v>
      </c>
      <c r="O45" s="66">
        <v>1</v>
      </c>
      <c r="P45" s="92">
        <f t="shared" si="5"/>
        <v>39</v>
      </c>
    </row>
    <row r="46" spans="1:16" ht="12.75">
      <c r="A46" s="58"/>
      <c r="B46" s="129" t="s">
        <v>99</v>
      </c>
      <c r="C46" s="67">
        <v>0</v>
      </c>
      <c r="D46" s="67">
        <v>0</v>
      </c>
      <c r="E46" s="68">
        <v>0</v>
      </c>
      <c r="F46" s="69">
        <v>0</v>
      </c>
      <c r="G46" s="68">
        <v>0</v>
      </c>
      <c r="H46" s="69">
        <v>0</v>
      </c>
      <c r="I46" s="92">
        <f t="shared" si="10"/>
        <v>0</v>
      </c>
      <c r="J46" s="66"/>
      <c r="K46" s="66"/>
      <c r="L46" s="66"/>
      <c r="M46" s="66"/>
      <c r="N46" s="66"/>
      <c r="O46" s="66"/>
      <c r="P46" s="92">
        <f t="shared" si="5"/>
        <v>0</v>
      </c>
    </row>
    <row r="47" spans="1:16" ht="12.75">
      <c r="A47" s="58"/>
      <c r="B47" s="129" t="s">
        <v>100</v>
      </c>
      <c r="C47" s="67">
        <v>61</v>
      </c>
      <c r="D47" s="187"/>
      <c r="E47" s="68">
        <v>6</v>
      </c>
      <c r="F47" s="69"/>
      <c r="G47" s="68">
        <v>15</v>
      </c>
      <c r="H47" s="69"/>
      <c r="I47" s="92">
        <f t="shared" si="10"/>
        <v>82</v>
      </c>
      <c r="J47" s="66">
        <v>67</v>
      </c>
      <c r="K47" s="66"/>
      <c r="L47" s="66">
        <v>7</v>
      </c>
      <c r="M47" s="66"/>
      <c r="N47" s="66">
        <v>17</v>
      </c>
      <c r="O47" s="66"/>
      <c r="P47" s="92">
        <f t="shared" si="5"/>
        <v>91</v>
      </c>
    </row>
    <row r="48" spans="1:16" ht="12.75">
      <c r="A48" s="58"/>
      <c r="B48" s="129" t="s">
        <v>101</v>
      </c>
      <c r="C48" s="67">
        <v>65</v>
      </c>
      <c r="D48" s="67"/>
      <c r="E48" s="68">
        <v>19</v>
      </c>
      <c r="F48" s="69"/>
      <c r="G48" s="68">
        <v>44</v>
      </c>
      <c r="H48" s="69"/>
      <c r="I48" s="92">
        <f t="shared" si="10"/>
        <v>128</v>
      </c>
      <c r="J48" s="66">
        <v>72</v>
      </c>
      <c r="K48" s="66"/>
      <c r="L48" s="66">
        <v>21</v>
      </c>
      <c r="M48" s="66"/>
      <c r="N48" s="66">
        <v>48</v>
      </c>
      <c r="O48" s="66"/>
      <c r="P48" s="92">
        <f t="shared" si="5"/>
        <v>141</v>
      </c>
    </row>
    <row r="49" spans="1:16" ht="12.75">
      <c r="A49" s="58"/>
      <c r="B49" s="129" t="s">
        <v>102</v>
      </c>
      <c r="C49" s="67">
        <v>240</v>
      </c>
      <c r="D49" s="67"/>
      <c r="E49" s="68">
        <v>17</v>
      </c>
      <c r="F49" s="69"/>
      <c r="G49" s="68">
        <v>22</v>
      </c>
      <c r="H49" s="69"/>
      <c r="I49" s="92">
        <f t="shared" si="10"/>
        <v>279</v>
      </c>
      <c r="J49" s="66">
        <f>C49*1.1</f>
        <v>264</v>
      </c>
      <c r="K49" s="66"/>
      <c r="L49" s="66">
        <v>18</v>
      </c>
      <c r="M49" s="66"/>
      <c r="N49" s="66">
        <v>24</v>
      </c>
      <c r="O49" s="66"/>
      <c r="P49" s="92">
        <f t="shared" si="5"/>
        <v>306</v>
      </c>
    </row>
    <row r="50" spans="1:16" ht="12.75">
      <c r="A50" s="58"/>
      <c r="B50" s="129" t="s">
        <v>103</v>
      </c>
      <c r="C50" s="67">
        <v>187</v>
      </c>
      <c r="D50" s="67">
        <v>9</v>
      </c>
      <c r="E50" s="68">
        <v>33</v>
      </c>
      <c r="F50" s="69">
        <v>3</v>
      </c>
      <c r="G50" s="68">
        <v>83</v>
      </c>
      <c r="H50" s="69">
        <v>6</v>
      </c>
      <c r="I50" s="92">
        <f t="shared" si="10"/>
        <v>321</v>
      </c>
      <c r="J50" s="66">
        <v>205</v>
      </c>
      <c r="K50" s="66">
        <v>10</v>
      </c>
      <c r="L50" s="66">
        <v>36</v>
      </c>
      <c r="M50" s="66">
        <v>3</v>
      </c>
      <c r="N50" s="66">
        <v>91</v>
      </c>
      <c r="O50" s="66">
        <v>7</v>
      </c>
      <c r="P50" s="92">
        <f t="shared" si="5"/>
        <v>352</v>
      </c>
    </row>
    <row r="51" spans="1:16" ht="12.75">
      <c r="A51" s="58"/>
      <c r="B51" s="129" t="s">
        <v>106</v>
      </c>
      <c r="C51" s="67">
        <v>33</v>
      </c>
      <c r="D51" s="67"/>
      <c r="E51" s="68"/>
      <c r="F51" s="69"/>
      <c r="G51" s="68"/>
      <c r="H51" s="69"/>
      <c r="I51" s="92">
        <f t="shared" si="10"/>
        <v>33</v>
      </c>
      <c r="J51" s="66">
        <v>36</v>
      </c>
      <c r="K51" s="66"/>
      <c r="L51" s="66"/>
      <c r="M51" s="66"/>
      <c r="N51" s="66"/>
      <c r="O51" s="66"/>
      <c r="P51" s="92">
        <f t="shared" si="5"/>
        <v>36</v>
      </c>
    </row>
    <row r="52" spans="1:16" ht="12.75">
      <c r="A52" s="58"/>
      <c r="B52" s="129" t="s">
        <v>104</v>
      </c>
      <c r="C52" s="67">
        <v>48</v>
      </c>
      <c r="D52" s="67"/>
      <c r="E52" s="68"/>
      <c r="F52" s="69"/>
      <c r="G52" s="68"/>
      <c r="H52" s="69"/>
      <c r="I52" s="92">
        <f t="shared" si="10"/>
        <v>48</v>
      </c>
      <c r="J52" s="66">
        <v>53</v>
      </c>
      <c r="K52" s="66"/>
      <c r="L52" s="66"/>
      <c r="M52" s="66"/>
      <c r="N52" s="66"/>
      <c r="O52" s="66"/>
      <c r="P52" s="92">
        <f t="shared" si="5"/>
        <v>53</v>
      </c>
    </row>
    <row r="53" spans="1:16" ht="12.75">
      <c r="A53" s="58"/>
      <c r="B53" s="129" t="s">
        <v>107</v>
      </c>
      <c r="C53" s="67">
        <v>55</v>
      </c>
      <c r="D53" s="67"/>
      <c r="E53" s="68">
        <v>14</v>
      </c>
      <c r="F53" s="69"/>
      <c r="G53" s="68"/>
      <c r="H53" s="69"/>
      <c r="I53" s="92">
        <f t="shared" si="10"/>
        <v>69</v>
      </c>
      <c r="J53" s="66">
        <v>61</v>
      </c>
      <c r="K53" s="66"/>
      <c r="L53" s="66">
        <v>15</v>
      </c>
      <c r="M53" s="66"/>
      <c r="N53" s="66"/>
      <c r="O53" s="66"/>
      <c r="P53" s="92">
        <f t="shared" si="5"/>
        <v>76</v>
      </c>
    </row>
    <row r="54" spans="1:16" ht="12.75">
      <c r="A54" s="58"/>
      <c r="B54" s="129" t="s">
        <v>105</v>
      </c>
      <c r="C54" s="67">
        <v>198</v>
      </c>
      <c r="D54" s="67"/>
      <c r="E54" s="68">
        <v>12</v>
      </c>
      <c r="F54" s="69"/>
      <c r="G54" s="68">
        <v>85</v>
      </c>
      <c r="H54" s="69"/>
      <c r="I54" s="92">
        <f t="shared" si="10"/>
        <v>295</v>
      </c>
      <c r="J54" s="66">
        <v>217</v>
      </c>
      <c r="K54" s="66"/>
      <c r="L54" s="66">
        <v>13</v>
      </c>
      <c r="M54" s="66"/>
      <c r="N54" s="66">
        <v>94</v>
      </c>
      <c r="O54" s="66"/>
      <c r="P54" s="92">
        <f t="shared" si="5"/>
        <v>324</v>
      </c>
    </row>
    <row r="55" spans="1:16" ht="12.75">
      <c r="A55" s="87">
        <v>9</v>
      </c>
      <c r="B55" s="130" t="s">
        <v>30</v>
      </c>
      <c r="C55" s="85">
        <f>SUM(C56:C60)</f>
        <v>14457</v>
      </c>
      <c r="D55" s="85">
        <f>SUM(D56:D60)</f>
        <v>73</v>
      </c>
      <c r="E55" s="85">
        <f>SUM(E56:E60)</f>
        <v>2215</v>
      </c>
      <c r="F55" s="85">
        <f>SUM(F56:F60)</f>
        <v>52</v>
      </c>
      <c r="G55" s="85">
        <f>SUM(G56:G61)</f>
        <v>5346</v>
      </c>
      <c r="H55" s="85">
        <f>SUM(H56:H61)</f>
        <v>95</v>
      </c>
      <c r="I55" s="70">
        <f>SUM(C55:H55)</f>
        <v>22238</v>
      </c>
      <c r="J55" s="85">
        <f>SUM(J56:J61)</f>
        <v>15902</v>
      </c>
      <c r="K55" s="85">
        <f>SUM(K56:K60)</f>
        <v>80</v>
      </c>
      <c r="L55" s="85">
        <f>SUM(L56:L61)</f>
        <v>2436</v>
      </c>
      <c r="M55" s="85">
        <f>SUM(M56:M60)</f>
        <v>57</v>
      </c>
      <c r="N55" s="85">
        <f>SUM(N56:N61)</f>
        <v>5880</v>
      </c>
      <c r="O55" s="85">
        <f>SUM(O56:O60)</f>
        <v>105</v>
      </c>
      <c r="P55" s="70">
        <f t="shared" si="5"/>
        <v>24460</v>
      </c>
    </row>
    <row r="56" spans="1:16" ht="12.75">
      <c r="A56" s="58"/>
      <c r="B56" s="129" t="s">
        <v>160</v>
      </c>
      <c r="C56" s="67">
        <v>14154</v>
      </c>
      <c r="D56" s="67"/>
      <c r="E56" s="68">
        <v>1950</v>
      </c>
      <c r="F56" s="69"/>
      <c r="G56" s="68">
        <v>5282</v>
      </c>
      <c r="H56" s="69"/>
      <c r="I56" s="92">
        <f t="shared" si="10"/>
        <v>21386</v>
      </c>
      <c r="J56" s="97">
        <v>15569</v>
      </c>
      <c r="K56" s="97"/>
      <c r="L56" s="97">
        <f>E56*1.1</f>
        <v>2145</v>
      </c>
      <c r="M56" s="97"/>
      <c r="N56" s="97">
        <v>5810</v>
      </c>
      <c r="O56" s="97"/>
      <c r="P56" s="92">
        <f t="shared" si="5"/>
        <v>23524</v>
      </c>
    </row>
    <row r="57" spans="1:16" ht="12.75">
      <c r="A57" s="58"/>
      <c r="B57" s="143" t="s">
        <v>112</v>
      </c>
      <c r="C57" s="67"/>
      <c r="D57" s="67"/>
      <c r="E57" s="68">
        <v>182</v>
      </c>
      <c r="F57" s="69"/>
      <c r="G57" s="68"/>
      <c r="H57" s="69"/>
      <c r="I57" s="92">
        <f t="shared" si="10"/>
        <v>182</v>
      </c>
      <c r="J57" s="97"/>
      <c r="K57" s="97"/>
      <c r="L57" s="97">
        <v>200</v>
      </c>
      <c r="M57" s="97"/>
      <c r="N57" s="97"/>
      <c r="O57" s="97"/>
      <c r="P57" s="92">
        <f t="shared" si="5"/>
        <v>200</v>
      </c>
    </row>
    <row r="58" spans="1:16" ht="12.75">
      <c r="A58" s="58"/>
      <c r="B58" s="144" t="s">
        <v>138</v>
      </c>
      <c r="C58" s="67"/>
      <c r="D58" s="67"/>
      <c r="E58" s="68">
        <v>22</v>
      </c>
      <c r="F58" s="69"/>
      <c r="G58" s="68"/>
      <c r="H58" s="69"/>
      <c r="I58" s="92">
        <f t="shared" si="10"/>
        <v>22</v>
      </c>
      <c r="J58" s="97"/>
      <c r="K58" s="97"/>
      <c r="L58" s="97">
        <v>24</v>
      </c>
      <c r="M58" s="97"/>
      <c r="N58" s="97"/>
      <c r="O58" s="97"/>
      <c r="P58" s="92">
        <f t="shared" si="5"/>
        <v>24</v>
      </c>
    </row>
    <row r="59" spans="1:16" ht="12.75">
      <c r="A59" s="58"/>
      <c r="B59" s="129" t="s">
        <v>129</v>
      </c>
      <c r="C59" s="67"/>
      <c r="D59" s="67">
        <v>73</v>
      </c>
      <c r="E59" s="68"/>
      <c r="F59" s="69">
        <v>52</v>
      </c>
      <c r="G59" s="68"/>
      <c r="H59" s="69">
        <v>95</v>
      </c>
      <c r="I59" s="92">
        <f t="shared" si="10"/>
        <v>220</v>
      </c>
      <c r="J59" s="97"/>
      <c r="K59" s="97">
        <v>80</v>
      </c>
      <c r="L59" s="97"/>
      <c r="M59" s="97">
        <v>57</v>
      </c>
      <c r="N59" s="97"/>
      <c r="O59" s="97">
        <v>105</v>
      </c>
      <c r="P59" s="92">
        <f t="shared" si="5"/>
        <v>242</v>
      </c>
    </row>
    <row r="60" spans="1:16" ht="12.75">
      <c r="A60" s="58"/>
      <c r="B60" s="145" t="s">
        <v>113</v>
      </c>
      <c r="C60" s="67">
        <v>303</v>
      </c>
      <c r="D60" s="67"/>
      <c r="E60" s="68">
        <v>61</v>
      </c>
      <c r="F60" s="69"/>
      <c r="G60" s="68">
        <v>45</v>
      </c>
      <c r="H60" s="69"/>
      <c r="I60" s="92">
        <f t="shared" si="10"/>
        <v>409</v>
      </c>
      <c r="J60" s="97">
        <v>333</v>
      </c>
      <c r="K60" s="97"/>
      <c r="L60" s="97">
        <v>67</v>
      </c>
      <c r="M60" s="97"/>
      <c r="N60" s="97">
        <v>49</v>
      </c>
      <c r="O60" s="97"/>
      <c r="P60" s="92">
        <f t="shared" si="5"/>
        <v>449</v>
      </c>
    </row>
    <row r="61" spans="1:16" ht="12.75">
      <c r="A61" s="58"/>
      <c r="B61" s="145" t="s">
        <v>136</v>
      </c>
      <c r="C61" s="67"/>
      <c r="D61" s="67"/>
      <c r="E61" s="68"/>
      <c r="F61" s="69"/>
      <c r="G61" s="68">
        <v>19</v>
      </c>
      <c r="H61" s="69"/>
      <c r="I61" s="92">
        <f>SUM(C61:H61)</f>
        <v>19</v>
      </c>
      <c r="J61" s="97"/>
      <c r="K61" s="97"/>
      <c r="L61" s="97"/>
      <c r="M61" s="97"/>
      <c r="N61" s="97">
        <v>21</v>
      </c>
      <c r="O61" s="97"/>
      <c r="P61" s="92">
        <f t="shared" si="5"/>
        <v>21</v>
      </c>
    </row>
    <row r="62" spans="1:16" ht="14.25" customHeight="1">
      <c r="A62" s="87">
        <v>10</v>
      </c>
      <c r="B62" s="130" t="s">
        <v>31</v>
      </c>
      <c r="C62" s="85">
        <f>SUM(C63:C65)</f>
        <v>4813</v>
      </c>
      <c r="D62" s="85">
        <f aca="true" t="shared" si="11" ref="D62:P62">SUM(D63:D65)</f>
        <v>25</v>
      </c>
      <c r="E62" s="85">
        <f>SUM(E63:E65)</f>
        <v>725</v>
      </c>
      <c r="F62" s="85">
        <f>SUM(F63:F65)</f>
        <v>18</v>
      </c>
      <c r="G62" s="85">
        <f t="shared" si="11"/>
        <v>1796</v>
      </c>
      <c r="H62" s="85">
        <f t="shared" si="11"/>
        <v>32</v>
      </c>
      <c r="I62" s="114">
        <f t="shared" si="11"/>
        <v>7409</v>
      </c>
      <c r="J62" s="85">
        <f t="shared" si="11"/>
        <v>5294</v>
      </c>
      <c r="K62" s="85">
        <f t="shared" si="11"/>
        <v>28</v>
      </c>
      <c r="L62" s="85">
        <f t="shared" si="11"/>
        <v>797</v>
      </c>
      <c r="M62" s="85">
        <f t="shared" si="11"/>
        <v>20</v>
      </c>
      <c r="N62" s="85">
        <f t="shared" si="11"/>
        <v>1976</v>
      </c>
      <c r="O62" s="85">
        <f t="shared" si="11"/>
        <v>35</v>
      </c>
      <c r="P62" s="114">
        <f t="shared" si="11"/>
        <v>8150</v>
      </c>
    </row>
    <row r="63" spans="1:16" ht="14.25" customHeight="1">
      <c r="A63" s="58"/>
      <c r="B63" s="129" t="s">
        <v>111</v>
      </c>
      <c r="C63" s="67">
        <v>4813</v>
      </c>
      <c r="D63" s="67"/>
      <c r="E63" s="68">
        <v>663</v>
      </c>
      <c r="F63" s="69"/>
      <c r="G63" s="68">
        <v>1796</v>
      </c>
      <c r="H63" s="69"/>
      <c r="I63" s="110">
        <f>SUM(C63:H63)</f>
        <v>7272</v>
      </c>
      <c r="J63" s="97">
        <v>5294</v>
      </c>
      <c r="K63" s="97"/>
      <c r="L63" s="97">
        <v>729</v>
      </c>
      <c r="M63" s="97"/>
      <c r="N63" s="97">
        <v>1976</v>
      </c>
      <c r="O63" s="97"/>
      <c r="P63" s="110">
        <f>SUM(J63:O63)</f>
        <v>7999</v>
      </c>
    </row>
    <row r="64" spans="1:16" ht="12.75">
      <c r="A64" s="58"/>
      <c r="B64" s="129" t="s">
        <v>118</v>
      </c>
      <c r="C64" s="67"/>
      <c r="D64" s="67"/>
      <c r="E64" s="68">
        <v>62</v>
      </c>
      <c r="F64" s="69"/>
      <c r="G64" s="68"/>
      <c r="H64" s="69"/>
      <c r="I64" s="110">
        <f>SUM(C64:H64)</f>
        <v>62</v>
      </c>
      <c r="J64" s="97"/>
      <c r="K64" s="97"/>
      <c r="L64" s="97">
        <v>68</v>
      </c>
      <c r="M64" s="97"/>
      <c r="N64" s="97"/>
      <c r="O64" s="97"/>
      <c r="P64" s="110">
        <f>SUM(J64:O64)</f>
        <v>68</v>
      </c>
    </row>
    <row r="65" spans="1:16" ht="12.75">
      <c r="A65" s="58"/>
      <c r="B65" s="129" t="s">
        <v>161</v>
      </c>
      <c r="C65" s="67"/>
      <c r="D65" s="67">
        <v>25</v>
      </c>
      <c r="E65" s="68"/>
      <c r="F65" s="69">
        <v>18</v>
      </c>
      <c r="G65" s="68"/>
      <c r="H65" s="69">
        <v>32</v>
      </c>
      <c r="I65" s="110">
        <f>SUM(C65:H65)</f>
        <v>75</v>
      </c>
      <c r="J65" s="97"/>
      <c r="K65" s="97">
        <v>28</v>
      </c>
      <c r="L65" s="97"/>
      <c r="M65" s="97">
        <v>20</v>
      </c>
      <c r="N65" s="97"/>
      <c r="O65" s="97">
        <v>35</v>
      </c>
      <c r="P65" s="110">
        <f>SUM(J65:O65)</f>
        <v>83</v>
      </c>
    </row>
    <row r="66" spans="1:16" ht="12.75">
      <c r="A66" s="87">
        <v>11</v>
      </c>
      <c r="B66" s="130" t="s">
        <v>117</v>
      </c>
      <c r="C66" s="85">
        <v>70</v>
      </c>
      <c r="D66" s="90"/>
      <c r="E66" s="90">
        <v>7</v>
      </c>
      <c r="F66" s="203"/>
      <c r="G66" s="90">
        <v>20</v>
      </c>
      <c r="H66" s="90"/>
      <c r="I66" s="70">
        <f>SUM(C66:H66)</f>
        <v>97</v>
      </c>
      <c r="J66" s="85">
        <f>C66*1.1</f>
        <v>77</v>
      </c>
      <c r="K66" s="85"/>
      <c r="L66" s="85">
        <v>8</v>
      </c>
      <c r="M66" s="85"/>
      <c r="N66" s="85">
        <f>G66*1.1</f>
        <v>22</v>
      </c>
      <c r="O66" s="85"/>
      <c r="P66" s="70">
        <f>SUM(J66:O66)</f>
        <v>107</v>
      </c>
    </row>
    <row r="67" spans="1:16" ht="12.75">
      <c r="A67" s="87">
        <v>12</v>
      </c>
      <c r="B67" s="130" t="s">
        <v>114</v>
      </c>
      <c r="C67" s="85">
        <f aca="true" t="shared" si="12" ref="C67:P67">SUM(C68:C70)</f>
        <v>283</v>
      </c>
      <c r="D67" s="85">
        <f t="shared" si="12"/>
        <v>2</v>
      </c>
      <c r="E67" s="85">
        <f>SUM(E68:E70)</f>
        <v>43</v>
      </c>
      <c r="F67" s="85">
        <f>SUM(F68:F70)</f>
        <v>1</v>
      </c>
      <c r="G67" s="85">
        <f t="shared" si="12"/>
        <v>106</v>
      </c>
      <c r="H67" s="85">
        <f t="shared" si="12"/>
        <v>2</v>
      </c>
      <c r="I67" s="114">
        <f t="shared" si="12"/>
        <v>437</v>
      </c>
      <c r="J67" s="85">
        <f t="shared" si="12"/>
        <v>311</v>
      </c>
      <c r="K67" s="85">
        <f t="shared" si="12"/>
        <v>2</v>
      </c>
      <c r="L67" s="85">
        <f t="shared" si="12"/>
        <v>47</v>
      </c>
      <c r="M67" s="85">
        <f t="shared" si="12"/>
        <v>1</v>
      </c>
      <c r="N67" s="85">
        <f>SUM(N68:N70)</f>
        <v>117</v>
      </c>
      <c r="O67" s="85">
        <f t="shared" si="12"/>
        <v>2</v>
      </c>
      <c r="P67" s="114">
        <f t="shared" si="12"/>
        <v>480</v>
      </c>
    </row>
    <row r="68" spans="1:16" ht="12.75">
      <c r="A68" s="96"/>
      <c r="B68" s="146" t="s">
        <v>120</v>
      </c>
      <c r="C68" s="98">
        <v>283</v>
      </c>
      <c r="D68" s="98"/>
      <c r="E68" s="99">
        <v>39</v>
      </c>
      <c r="F68" s="100"/>
      <c r="G68" s="99">
        <v>106</v>
      </c>
      <c r="H68" s="100"/>
      <c r="I68" s="110">
        <f>SUM(C68:H68)</f>
        <v>428</v>
      </c>
      <c r="J68" s="97">
        <v>311</v>
      </c>
      <c r="K68" s="97"/>
      <c r="L68" s="97">
        <v>43</v>
      </c>
      <c r="M68" s="97"/>
      <c r="N68" s="97">
        <v>117</v>
      </c>
      <c r="O68" s="97"/>
      <c r="P68" s="110">
        <f aca="true" t="shared" si="13" ref="P68:P77">SUM(J68:O68)</f>
        <v>471</v>
      </c>
    </row>
    <row r="69" spans="1:16" ht="12.75">
      <c r="A69" s="58"/>
      <c r="B69" s="129" t="s">
        <v>162</v>
      </c>
      <c r="C69" s="67"/>
      <c r="D69" s="67"/>
      <c r="E69" s="68">
        <v>4</v>
      </c>
      <c r="F69" s="69"/>
      <c r="G69" s="68"/>
      <c r="H69" s="69"/>
      <c r="I69" s="110">
        <f>SUM(C69:H69)</f>
        <v>4</v>
      </c>
      <c r="J69" s="97"/>
      <c r="K69" s="97"/>
      <c r="L69" s="97">
        <v>4</v>
      </c>
      <c r="M69" s="97"/>
      <c r="N69" s="97"/>
      <c r="O69" s="97"/>
      <c r="P69" s="110">
        <f t="shared" si="13"/>
        <v>4</v>
      </c>
    </row>
    <row r="70" spans="1:16" ht="12.75">
      <c r="A70" s="58"/>
      <c r="B70" s="129" t="s">
        <v>163</v>
      </c>
      <c r="C70" s="67"/>
      <c r="D70" s="67">
        <v>2</v>
      </c>
      <c r="E70" s="68"/>
      <c r="F70" s="69">
        <v>1</v>
      </c>
      <c r="G70" s="68"/>
      <c r="H70" s="69">
        <v>2</v>
      </c>
      <c r="I70" s="110">
        <f aca="true" t="shared" si="14" ref="I70:I77">SUM(C70:H70)</f>
        <v>5</v>
      </c>
      <c r="J70" s="97"/>
      <c r="K70" s="97">
        <v>2</v>
      </c>
      <c r="L70" s="97"/>
      <c r="M70" s="97">
        <v>1</v>
      </c>
      <c r="N70" s="97"/>
      <c r="O70" s="97">
        <v>2</v>
      </c>
      <c r="P70" s="110">
        <f t="shared" si="13"/>
        <v>5</v>
      </c>
    </row>
    <row r="71" spans="1:16" ht="12.75">
      <c r="A71" s="87">
        <v>13</v>
      </c>
      <c r="B71" s="130" t="s">
        <v>119</v>
      </c>
      <c r="C71" s="86"/>
      <c r="D71" s="86"/>
      <c r="E71" s="88"/>
      <c r="F71" s="89"/>
      <c r="G71" s="88"/>
      <c r="H71" s="89"/>
      <c r="I71" s="70">
        <f t="shared" si="14"/>
        <v>0</v>
      </c>
      <c r="J71" s="85"/>
      <c r="K71" s="85"/>
      <c r="L71" s="85"/>
      <c r="M71" s="85"/>
      <c r="N71" s="85"/>
      <c r="O71" s="85"/>
      <c r="P71" s="70">
        <f t="shared" si="13"/>
        <v>0</v>
      </c>
    </row>
    <row r="72" spans="1:16" ht="12.75">
      <c r="A72" s="87">
        <v>14</v>
      </c>
      <c r="B72" s="130" t="s">
        <v>33</v>
      </c>
      <c r="C72" s="86"/>
      <c r="D72" s="86"/>
      <c r="E72" s="88"/>
      <c r="F72" s="89"/>
      <c r="G72" s="88"/>
      <c r="H72" s="89"/>
      <c r="I72" s="70">
        <f t="shared" si="14"/>
        <v>0</v>
      </c>
      <c r="J72" s="85"/>
      <c r="K72" s="85"/>
      <c r="L72" s="85"/>
      <c r="M72" s="85"/>
      <c r="N72" s="85"/>
      <c r="O72" s="85"/>
      <c r="P72" s="70">
        <f t="shared" si="13"/>
        <v>0</v>
      </c>
    </row>
    <row r="73" spans="1:16" ht="12.75">
      <c r="A73" s="87">
        <v>15</v>
      </c>
      <c r="B73" s="132" t="s">
        <v>32</v>
      </c>
      <c r="C73" s="86">
        <v>63</v>
      </c>
      <c r="D73" s="86">
        <v>2</v>
      </c>
      <c r="E73" s="88">
        <v>4</v>
      </c>
      <c r="F73" s="89">
        <v>2</v>
      </c>
      <c r="G73" s="88">
        <v>23</v>
      </c>
      <c r="H73" s="89"/>
      <c r="I73" s="70">
        <f t="shared" si="14"/>
        <v>94</v>
      </c>
      <c r="J73" s="85">
        <v>69</v>
      </c>
      <c r="K73" s="85">
        <v>2</v>
      </c>
      <c r="L73" s="85">
        <v>4</v>
      </c>
      <c r="M73" s="85">
        <v>2</v>
      </c>
      <c r="N73" s="85">
        <v>31</v>
      </c>
      <c r="O73" s="85"/>
      <c r="P73" s="70">
        <f t="shared" si="13"/>
        <v>108</v>
      </c>
    </row>
    <row r="74" spans="1:16" ht="12.75">
      <c r="A74" s="87">
        <v>16</v>
      </c>
      <c r="B74" s="132" t="s">
        <v>34</v>
      </c>
      <c r="C74" s="86">
        <v>29</v>
      </c>
      <c r="D74" s="86"/>
      <c r="E74" s="88"/>
      <c r="F74" s="89"/>
      <c r="G74" s="88">
        <v>60</v>
      </c>
      <c r="H74" s="89"/>
      <c r="I74" s="70">
        <f>SUM(C74:H74)</f>
        <v>89</v>
      </c>
      <c r="J74" s="85">
        <v>32</v>
      </c>
      <c r="K74" s="85"/>
      <c r="L74" s="85"/>
      <c r="M74" s="85"/>
      <c r="N74" s="85">
        <v>60</v>
      </c>
      <c r="O74" s="85"/>
      <c r="P74" s="70">
        <f t="shared" si="13"/>
        <v>92</v>
      </c>
    </row>
    <row r="75" spans="1:16" ht="12.75">
      <c r="A75" s="87">
        <v>17</v>
      </c>
      <c r="B75" s="132" t="s">
        <v>35</v>
      </c>
      <c r="C75" s="86">
        <v>421</v>
      </c>
      <c r="D75" s="86"/>
      <c r="E75" s="88"/>
      <c r="F75" s="89"/>
      <c r="G75" s="88">
        <v>271</v>
      </c>
      <c r="H75" s="89"/>
      <c r="I75" s="70">
        <f t="shared" si="14"/>
        <v>692</v>
      </c>
      <c r="J75" s="85">
        <v>463</v>
      </c>
      <c r="K75" s="85"/>
      <c r="L75" s="85"/>
      <c r="M75" s="85"/>
      <c r="N75" s="85">
        <v>298</v>
      </c>
      <c r="O75" s="85"/>
      <c r="P75" s="70">
        <f t="shared" si="13"/>
        <v>761</v>
      </c>
    </row>
    <row r="76" spans="1:16" ht="12.75">
      <c r="A76" s="87">
        <v>18</v>
      </c>
      <c r="B76" s="132" t="s">
        <v>36</v>
      </c>
      <c r="C76" s="94"/>
      <c r="D76" s="94"/>
      <c r="E76" s="90"/>
      <c r="F76" s="95"/>
      <c r="G76" s="90"/>
      <c r="H76" s="95"/>
      <c r="I76" s="70">
        <f t="shared" si="14"/>
        <v>0</v>
      </c>
      <c r="J76" s="85"/>
      <c r="K76" s="85"/>
      <c r="L76" s="85"/>
      <c r="M76" s="85"/>
      <c r="N76" s="85"/>
      <c r="O76" s="85"/>
      <c r="P76" s="70">
        <f t="shared" si="13"/>
        <v>0</v>
      </c>
    </row>
    <row r="77" spans="1:16" ht="13.5" thickBot="1">
      <c r="A77" s="87">
        <v>19</v>
      </c>
      <c r="B77" s="133" t="s">
        <v>164</v>
      </c>
      <c r="C77" s="118"/>
      <c r="D77" s="119"/>
      <c r="E77" s="119"/>
      <c r="F77" s="95"/>
      <c r="G77" s="182"/>
      <c r="H77" s="120"/>
      <c r="I77" s="70">
        <f t="shared" si="14"/>
        <v>0</v>
      </c>
      <c r="J77" s="85"/>
      <c r="K77" s="85"/>
      <c r="L77" s="85"/>
      <c r="M77" s="85"/>
      <c r="N77" s="85"/>
      <c r="O77" s="85"/>
      <c r="P77" s="70">
        <f t="shared" si="13"/>
        <v>0</v>
      </c>
    </row>
    <row r="78" spans="1:16" ht="13.5" thickBot="1">
      <c r="A78" s="103">
        <v>20</v>
      </c>
      <c r="B78" s="134" t="s">
        <v>4</v>
      </c>
      <c r="C78" s="104">
        <f>C80+C82+C84+C85+C86+C87+C88+C89+C90+C91+C79</f>
        <v>25109</v>
      </c>
      <c r="D78" s="104">
        <f aca="true" t="shared" si="15" ref="D78:I78">D80+D82+D84+D85+D86+D87+D88+D89+D90+D91</f>
        <v>483</v>
      </c>
      <c r="E78" s="104">
        <f t="shared" si="15"/>
        <v>3762</v>
      </c>
      <c r="F78" s="104">
        <f t="shared" si="15"/>
        <v>173</v>
      </c>
      <c r="G78" s="104">
        <f t="shared" si="15"/>
        <v>9938</v>
      </c>
      <c r="H78" s="104">
        <f t="shared" si="15"/>
        <v>370</v>
      </c>
      <c r="I78" s="115">
        <f t="shared" si="15"/>
        <v>39835</v>
      </c>
      <c r="J78" s="104">
        <f>J80+J82+J84+J85+J86+J87+J88+J89+J90+J91+J79</f>
        <v>27616</v>
      </c>
      <c r="K78" s="104">
        <f aca="true" t="shared" si="16" ref="K78:P78">K80+K82+K84+K85+K86+K87+K88+K89+K90+K91</f>
        <v>532</v>
      </c>
      <c r="L78" s="104">
        <f t="shared" si="16"/>
        <v>4141</v>
      </c>
      <c r="M78" s="104">
        <f t="shared" si="16"/>
        <v>190</v>
      </c>
      <c r="N78" s="104">
        <f t="shared" si="16"/>
        <v>10931</v>
      </c>
      <c r="O78" s="104">
        <f t="shared" si="16"/>
        <v>407</v>
      </c>
      <c r="P78" s="115">
        <f t="shared" si="16"/>
        <v>43817</v>
      </c>
    </row>
    <row r="79" spans="1:16" ht="12.75">
      <c r="A79" s="87">
        <v>21</v>
      </c>
      <c r="B79" s="130" t="s">
        <v>37</v>
      </c>
      <c r="C79" s="123"/>
      <c r="D79" s="124"/>
      <c r="E79" s="125"/>
      <c r="F79" s="126"/>
      <c r="G79" s="125"/>
      <c r="H79" s="126"/>
      <c r="I79" s="121">
        <f aca="true" t="shared" si="17" ref="I79:I97">SUM(C79:H79)</f>
        <v>0</v>
      </c>
      <c r="J79" s="123"/>
      <c r="K79" s="124"/>
      <c r="L79" s="124"/>
      <c r="M79" s="124"/>
      <c r="N79" s="125"/>
      <c r="O79" s="126"/>
      <c r="P79" s="121">
        <f aca="true" t="shared" si="18" ref="P79:P97">SUM(J79:O79)</f>
        <v>0</v>
      </c>
    </row>
    <row r="80" spans="1:16" ht="12.75">
      <c r="A80" s="105">
        <v>22</v>
      </c>
      <c r="B80" s="130" t="s">
        <v>38</v>
      </c>
      <c r="C80" s="93">
        <f aca="true" t="shared" si="19" ref="C80:H80">SUM(C81:C81)</f>
        <v>1330</v>
      </c>
      <c r="D80" s="90">
        <f t="shared" si="19"/>
        <v>448</v>
      </c>
      <c r="E80" s="90">
        <f t="shared" si="19"/>
        <v>175</v>
      </c>
      <c r="F80" s="90">
        <f t="shared" si="19"/>
        <v>169</v>
      </c>
      <c r="G80" s="90">
        <f t="shared" si="19"/>
        <v>646</v>
      </c>
      <c r="H80" s="90">
        <f t="shared" si="19"/>
        <v>367</v>
      </c>
      <c r="I80" s="70">
        <f t="shared" si="17"/>
        <v>3135</v>
      </c>
      <c r="J80" s="93">
        <f aca="true" t="shared" si="20" ref="J80:O80">SUM(J81:J81)</f>
        <v>1463.0000000000002</v>
      </c>
      <c r="K80" s="90">
        <f t="shared" si="20"/>
        <v>493</v>
      </c>
      <c r="L80" s="90">
        <f t="shared" si="20"/>
        <v>196</v>
      </c>
      <c r="M80" s="90">
        <f t="shared" si="20"/>
        <v>186</v>
      </c>
      <c r="N80" s="90">
        <f t="shared" si="20"/>
        <v>710</v>
      </c>
      <c r="O80" s="90">
        <f t="shared" si="20"/>
        <v>404</v>
      </c>
      <c r="P80" s="70">
        <f t="shared" si="18"/>
        <v>3452</v>
      </c>
    </row>
    <row r="81" spans="1:16" ht="12.75">
      <c r="A81" s="58"/>
      <c r="B81" s="129" t="s">
        <v>39</v>
      </c>
      <c r="C81" s="71">
        <v>1330</v>
      </c>
      <c r="D81" s="122">
        <v>448</v>
      </c>
      <c r="E81" s="122">
        <v>175</v>
      </c>
      <c r="F81" s="122">
        <v>169</v>
      </c>
      <c r="G81" s="122">
        <v>646</v>
      </c>
      <c r="H81" s="122">
        <v>367</v>
      </c>
      <c r="I81" s="92">
        <f t="shared" si="17"/>
        <v>3135</v>
      </c>
      <c r="J81" s="158">
        <f>C81*1.1</f>
        <v>1463.0000000000002</v>
      </c>
      <c r="K81" s="158">
        <v>493</v>
      </c>
      <c r="L81" s="158">
        <v>196</v>
      </c>
      <c r="M81" s="158">
        <v>186</v>
      </c>
      <c r="N81" s="158">
        <v>710</v>
      </c>
      <c r="O81" s="158">
        <v>404</v>
      </c>
      <c r="P81" s="110">
        <f t="shared" si="18"/>
        <v>3452</v>
      </c>
    </row>
    <row r="82" spans="1:16" ht="12.75">
      <c r="A82" s="105">
        <v>23</v>
      </c>
      <c r="B82" s="130" t="s">
        <v>40</v>
      </c>
      <c r="C82" s="93">
        <f aca="true" t="shared" si="21" ref="C82:H82">SUM(C83:C83)</f>
        <v>0</v>
      </c>
      <c r="D82" s="90">
        <f t="shared" si="21"/>
        <v>35</v>
      </c>
      <c r="E82" s="90">
        <f t="shared" si="21"/>
        <v>0</v>
      </c>
      <c r="F82" s="90">
        <f t="shared" si="21"/>
        <v>4</v>
      </c>
      <c r="G82" s="90">
        <f t="shared" si="21"/>
        <v>1</v>
      </c>
      <c r="H82" s="90">
        <f t="shared" si="21"/>
        <v>3</v>
      </c>
      <c r="I82" s="70">
        <f t="shared" si="17"/>
        <v>43</v>
      </c>
      <c r="J82" s="70">
        <f aca="true" t="shared" si="22" ref="J82:O82">SUM(J83:J83)</f>
        <v>0</v>
      </c>
      <c r="K82" s="70">
        <f t="shared" si="22"/>
        <v>39</v>
      </c>
      <c r="L82" s="70">
        <f t="shared" si="22"/>
        <v>0</v>
      </c>
      <c r="M82" s="70">
        <f t="shared" si="22"/>
        <v>4</v>
      </c>
      <c r="N82" s="70">
        <f t="shared" si="22"/>
        <v>1</v>
      </c>
      <c r="O82" s="70">
        <f t="shared" si="22"/>
        <v>3</v>
      </c>
      <c r="P82" s="70">
        <f t="shared" si="18"/>
        <v>47</v>
      </c>
    </row>
    <row r="83" spans="1:16" ht="12.75">
      <c r="A83" s="58"/>
      <c r="B83" s="129" t="s">
        <v>39</v>
      </c>
      <c r="C83" s="71"/>
      <c r="D83" s="122">
        <v>35</v>
      </c>
      <c r="E83" s="122"/>
      <c r="F83" s="122">
        <v>4</v>
      </c>
      <c r="G83" s="122">
        <v>1</v>
      </c>
      <c r="H83" s="122">
        <v>3</v>
      </c>
      <c r="I83" s="92">
        <f t="shared" si="17"/>
        <v>43</v>
      </c>
      <c r="J83" s="158"/>
      <c r="K83" s="158">
        <v>39</v>
      </c>
      <c r="L83" s="158"/>
      <c r="M83" s="158">
        <v>4</v>
      </c>
      <c r="N83" s="158">
        <v>1</v>
      </c>
      <c r="O83" s="158">
        <v>3</v>
      </c>
      <c r="P83" s="110">
        <f t="shared" si="18"/>
        <v>47</v>
      </c>
    </row>
    <row r="84" spans="1:16" ht="12.75">
      <c r="A84" s="105">
        <v>24</v>
      </c>
      <c r="B84" s="130" t="s">
        <v>41</v>
      </c>
      <c r="C84" s="93"/>
      <c r="D84" s="90"/>
      <c r="E84" s="90"/>
      <c r="F84" s="90"/>
      <c r="G84" s="90"/>
      <c r="H84" s="90"/>
      <c r="I84" s="70">
        <f t="shared" si="17"/>
        <v>0</v>
      </c>
      <c r="J84" s="93"/>
      <c r="K84" s="90"/>
      <c r="L84" s="90"/>
      <c r="M84" s="90"/>
      <c r="N84" s="90"/>
      <c r="O84" s="90"/>
      <c r="P84" s="70">
        <f t="shared" si="18"/>
        <v>0</v>
      </c>
    </row>
    <row r="85" spans="1:16" ht="12.75">
      <c r="A85" s="87">
        <v>25</v>
      </c>
      <c r="B85" s="130" t="s">
        <v>42</v>
      </c>
      <c r="C85" s="93"/>
      <c r="D85" s="90"/>
      <c r="E85" s="90"/>
      <c r="F85" s="90"/>
      <c r="G85" s="90"/>
      <c r="H85" s="90"/>
      <c r="I85" s="70">
        <f t="shared" si="17"/>
        <v>0</v>
      </c>
      <c r="J85" s="93"/>
      <c r="K85" s="90"/>
      <c r="L85" s="90"/>
      <c r="M85" s="90"/>
      <c r="N85" s="90"/>
      <c r="O85" s="90"/>
      <c r="P85" s="70">
        <f t="shared" si="18"/>
        <v>0</v>
      </c>
    </row>
    <row r="86" spans="1:16" ht="12.75">
      <c r="A86" s="105">
        <v>26</v>
      </c>
      <c r="B86" s="130" t="s">
        <v>128</v>
      </c>
      <c r="C86" s="93"/>
      <c r="D86" s="90"/>
      <c r="E86" s="90"/>
      <c r="F86" s="90"/>
      <c r="G86" s="90"/>
      <c r="H86" s="90"/>
      <c r="I86" s="70">
        <f t="shared" si="17"/>
        <v>0</v>
      </c>
      <c r="J86" s="93"/>
      <c r="K86" s="90"/>
      <c r="L86" s="90"/>
      <c r="M86" s="90"/>
      <c r="N86" s="90"/>
      <c r="O86" s="90"/>
      <c r="P86" s="70">
        <f t="shared" si="18"/>
        <v>0</v>
      </c>
    </row>
    <row r="87" spans="1:16" ht="12.75">
      <c r="A87" s="87">
        <v>27</v>
      </c>
      <c r="B87" s="130" t="s">
        <v>43</v>
      </c>
      <c r="C87" s="93"/>
      <c r="D87" s="90"/>
      <c r="E87" s="90"/>
      <c r="F87" s="90"/>
      <c r="G87" s="90"/>
      <c r="H87" s="90"/>
      <c r="I87" s="70">
        <f t="shared" si="17"/>
        <v>0</v>
      </c>
      <c r="J87" s="93"/>
      <c r="K87" s="90"/>
      <c r="L87" s="90"/>
      <c r="M87" s="90"/>
      <c r="N87" s="90"/>
      <c r="O87" s="90"/>
      <c r="P87" s="70">
        <f t="shared" si="18"/>
        <v>0</v>
      </c>
    </row>
    <row r="88" spans="1:16" ht="12.75">
      <c r="A88" s="105">
        <v>28</v>
      </c>
      <c r="B88" s="130" t="s">
        <v>165</v>
      </c>
      <c r="C88" s="93">
        <v>3</v>
      </c>
      <c r="D88" s="90"/>
      <c r="E88" s="90"/>
      <c r="F88" s="90"/>
      <c r="G88" s="90"/>
      <c r="H88" s="90"/>
      <c r="I88" s="70">
        <f t="shared" si="17"/>
        <v>3</v>
      </c>
      <c r="J88" s="93"/>
      <c r="K88" s="90"/>
      <c r="L88" s="90"/>
      <c r="M88" s="90"/>
      <c r="N88" s="90"/>
      <c r="O88" s="90"/>
      <c r="P88" s="70">
        <f t="shared" si="18"/>
        <v>0</v>
      </c>
    </row>
    <row r="89" spans="1:16" ht="23.25">
      <c r="A89" s="87">
        <v>29</v>
      </c>
      <c r="B89" s="184" t="s">
        <v>166</v>
      </c>
      <c r="C89" s="93"/>
      <c r="D89" s="90"/>
      <c r="E89" s="90"/>
      <c r="F89" s="90"/>
      <c r="G89" s="90"/>
      <c r="H89" s="90"/>
      <c r="I89" s="70">
        <f t="shared" si="17"/>
        <v>0</v>
      </c>
      <c r="J89" s="93"/>
      <c r="K89" s="90"/>
      <c r="L89" s="90"/>
      <c r="M89" s="90"/>
      <c r="N89" s="90"/>
      <c r="O89" s="90"/>
      <c r="P89" s="70">
        <f t="shared" si="18"/>
        <v>0</v>
      </c>
    </row>
    <row r="90" spans="1:16" ht="12.75">
      <c r="A90" s="105">
        <v>30</v>
      </c>
      <c r="B90" s="130" t="s">
        <v>167</v>
      </c>
      <c r="C90" s="93"/>
      <c r="D90" s="90"/>
      <c r="E90" s="90"/>
      <c r="F90" s="90"/>
      <c r="G90" s="90"/>
      <c r="H90" s="90"/>
      <c r="I90" s="70">
        <f t="shared" si="17"/>
        <v>0</v>
      </c>
      <c r="J90" s="93"/>
      <c r="K90" s="90"/>
      <c r="L90" s="90"/>
      <c r="M90" s="90"/>
      <c r="N90" s="90"/>
      <c r="O90" s="90"/>
      <c r="P90" s="70">
        <f t="shared" si="18"/>
        <v>0</v>
      </c>
    </row>
    <row r="91" spans="1:16" ht="12.75">
      <c r="A91" s="87">
        <v>31</v>
      </c>
      <c r="B91" s="135" t="s">
        <v>44</v>
      </c>
      <c r="C91" s="93">
        <f aca="true" t="shared" si="23" ref="C91:H91">SUM(C92:C97)</f>
        <v>23776</v>
      </c>
      <c r="D91" s="90">
        <f t="shared" si="23"/>
        <v>0</v>
      </c>
      <c r="E91" s="90">
        <f t="shared" si="23"/>
        <v>3587</v>
      </c>
      <c r="F91" s="90">
        <f t="shared" si="23"/>
        <v>0</v>
      </c>
      <c r="G91" s="90">
        <f t="shared" si="23"/>
        <v>9291</v>
      </c>
      <c r="H91" s="90">
        <f t="shared" si="23"/>
        <v>0</v>
      </c>
      <c r="I91" s="70">
        <f t="shared" si="17"/>
        <v>36654</v>
      </c>
      <c r="J91" s="90">
        <f aca="true" t="shared" si="24" ref="J91:O91">SUM(J92:J97)</f>
        <v>26153</v>
      </c>
      <c r="K91" s="90">
        <f t="shared" si="24"/>
        <v>0</v>
      </c>
      <c r="L91" s="90">
        <f t="shared" si="24"/>
        <v>3945</v>
      </c>
      <c r="M91" s="90">
        <f t="shared" si="24"/>
        <v>0</v>
      </c>
      <c r="N91" s="90">
        <f t="shared" si="24"/>
        <v>10220</v>
      </c>
      <c r="O91" s="90">
        <f t="shared" si="24"/>
        <v>0</v>
      </c>
      <c r="P91" s="70">
        <f t="shared" si="18"/>
        <v>40318</v>
      </c>
    </row>
    <row r="92" spans="1:16" ht="12.75">
      <c r="A92" s="60"/>
      <c r="B92" s="140" t="s">
        <v>141</v>
      </c>
      <c r="C92" s="71">
        <v>3971</v>
      </c>
      <c r="D92" s="122"/>
      <c r="E92" s="122">
        <v>612</v>
      </c>
      <c r="F92" s="122"/>
      <c r="G92" s="122">
        <v>2043</v>
      </c>
      <c r="H92" s="122"/>
      <c r="I92" s="92">
        <f t="shared" si="17"/>
        <v>6626</v>
      </c>
      <c r="J92" s="158">
        <v>4368</v>
      </c>
      <c r="K92" s="158"/>
      <c r="L92" s="158">
        <v>673</v>
      </c>
      <c r="M92" s="158"/>
      <c r="N92" s="158">
        <v>2247</v>
      </c>
      <c r="O92" s="158"/>
      <c r="P92" s="110">
        <f t="shared" si="18"/>
        <v>7288</v>
      </c>
    </row>
    <row r="93" spans="1:16" ht="12.75">
      <c r="A93" s="58"/>
      <c r="B93" s="140" t="s">
        <v>144</v>
      </c>
      <c r="C93" s="66">
        <v>252</v>
      </c>
      <c r="D93" s="67"/>
      <c r="E93" s="68">
        <v>15</v>
      </c>
      <c r="F93" s="69"/>
      <c r="G93" s="68"/>
      <c r="H93" s="69"/>
      <c r="I93" s="92">
        <f t="shared" si="17"/>
        <v>267</v>
      </c>
      <c r="J93" s="158">
        <v>277</v>
      </c>
      <c r="K93" s="158"/>
      <c r="L93" s="158">
        <v>17</v>
      </c>
      <c r="M93" s="158"/>
      <c r="N93" s="158"/>
      <c r="O93" s="158"/>
      <c r="P93" s="110">
        <f t="shared" si="18"/>
        <v>294</v>
      </c>
    </row>
    <row r="94" spans="1:16" ht="12.75">
      <c r="A94" s="58"/>
      <c r="B94" s="140" t="s">
        <v>142</v>
      </c>
      <c r="C94" s="66"/>
      <c r="D94" s="67"/>
      <c r="E94" s="68">
        <v>247</v>
      </c>
      <c r="F94" s="69"/>
      <c r="G94" s="68"/>
      <c r="H94" s="69"/>
      <c r="I94" s="92">
        <f t="shared" si="17"/>
        <v>247</v>
      </c>
      <c r="J94" s="158"/>
      <c r="K94" s="158"/>
      <c r="L94" s="158">
        <v>272</v>
      </c>
      <c r="M94" s="158"/>
      <c r="N94" s="158"/>
      <c r="O94" s="158"/>
      <c r="P94" s="110">
        <f t="shared" si="18"/>
        <v>272</v>
      </c>
    </row>
    <row r="95" spans="1:16" ht="12.75">
      <c r="A95" s="58"/>
      <c r="B95" s="140" t="s">
        <v>133</v>
      </c>
      <c r="C95" s="66">
        <v>19553</v>
      </c>
      <c r="D95" s="67"/>
      <c r="E95" s="68">
        <v>2713</v>
      </c>
      <c r="F95" s="69"/>
      <c r="G95" s="68">
        <v>7229</v>
      </c>
      <c r="H95" s="69"/>
      <c r="I95" s="92">
        <f t="shared" si="17"/>
        <v>29495</v>
      </c>
      <c r="J95" s="158">
        <v>21508</v>
      </c>
      <c r="K95" s="158"/>
      <c r="L95" s="158">
        <v>2983</v>
      </c>
      <c r="M95" s="158"/>
      <c r="N95" s="158">
        <v>7952</v>
      </c>
      <c r="O95" s="158"/>
      <c r="P95" s="110">
        <f t="shared" si="18"/>
        <v>32443</v>
      </c>
    </row>
    <row r="96" spans="1:16" ht="15" customHeight="1">
      <c r="A96" s="60"/>
      <c r="B96" s="140" t="s">
        <v>135</v>
      </c>
      <c r="C96" s="71">
        <v>0</v>
      </c>
      <c r="D96" s="67"/>
      <c r="E96" s="68">
        <v>0</v>
      </c>
      <c r="F96" s="69"/>
      <c r="G96" s="68">
        <v>19</v>
      </c>
      <c r="H96" s="69"/>
      <c r="I96" s="92">
        <f t="shared" si="17"/>
        <v>19</v>
      </c>
      <c r="J96" s="158"/>
      <c r="K96" s="158"/>
      <c r="L96" s="158"/>
      <c r="M96" s="158"/>
      <c r="N96" s="158">
        <v>21</v>
      </c>
      <c r="O96" s="158"/>
      <c r="P96" s="110">
        <f t="shared" si="18"/>
        <v>21</v>
      </c>
    </row>
    <row r="97" spans="1:16" ht="13.5" thickBot="1">
      <c r="A97" s="58"/>
      <c r="B97" s="140" t="s">
        <v>130</v>
      </c>
      <c r="C97" s="66"/>
      <c r="D97" s="67"/>
      <c r="E97" s="68"/>
      <c r="F97" s="69"/>
      <c r="G97" s="68"/>
      <c r="H97" s="69"/>
      <c r="I97" s="92">
        <f t="shared" si="17"/>
        <v>0</v>
      </c>
      <c r="J97" s="158"/>
      <c r="K97" s="158"/>
      <c r="L97" s="158"/>
      <c r="M97" s="158"/>
      <c r="N97" s="158"/>
      <c r="O97" s="158"/>
      <c r="P97" s="110">
        <f t="shared" si="18"/>
        <v>0</v>
      </c>
    </row>
    <row r="98" spans="1:16" ht="13.5" thickBot="1">
      <c r="A98" s="106">
        <v>32</v>
      </c>
      <c r="B98" s="185" t="s">
        <v>168</v>
      </c>
      <c r="C98" s="107">
        <f aca="true" t="shared" si="25" ref="C98:M98">C78-C12</f>
        <v>0</v>
      </c>
      <c r="D98" s="107">
        <f t="shared" si="25"/>
        <v>2</v>
      </c>
      <c r="E98" s="107">
        <f t="shared" si="25"/>
        <v>0</v>
      </c>
      <c r="F98" s="107">
        <f t="shared" si="25"/>
        <v>1</v>
      </c>
      <c r="G98" s="107">
        <f t="shared" si="25"/>
        <v>0</v>
      </c>
      <c r="H98" s="107">
        <f t="shared" si="25"/>
        <v>1</v>
      </c>
      <c r="I98" s="116">
        <f t="shared" si="25"/>
        <v>4</v>
      </c>
      <c r="J98" s="107">
        <f t="shared" si="25"/>
        <v>0</v>
      </c>
      <c r="K98" s="107">
        <f t="shared" si="25"/>
        <v>3</v>
      </c>
      <c r="L98" s="107">
        <f t="shared" si="25"/>
        <v>0</v>
      </c>
      <c r="M98" s="107">
        <f t="shared" si="25"/>
        <v>1</v>
      </c>
      <c r="N98" s="107">
        <f>N78-N12</f>
        <v>0</v>
      </c>
      <c r="O98" s="107">
        <f>O78-O12</f>
        <v>1</v>
      </c>
      <c r="P98" s="116">
        <f>P78-P12</f>
        <v>5</v>
      </c>
    </row>
    <row r="99" spans="1:16" ht="12.75">
      <c r="A99" s="58">
        <v>33</v>
      </c>
      <c r="B99" s="136" t="s">
        <v>5</v>
      </c>
      <c r="C99" s="72"/>
      <c r="D99" s="73"/>
      <c r="E99" s="74"/>
      <c r="F99" s="75"/>
      <c r="G99" s="74"/>
      <c r="H99" s="75"/>
      <c r="I99" s="76">
        <f>C99+D99</f>
        <v>0</v>
      </c>
      <c r="J99" s="160"/>
      <c r="K99" s="161"/>
      <c r="L99" s="161"/>
      <c r="M99" s="161"/>
      <c r="N99" s="162"/>
      <c r="O99" s="163"/>
      <c r="P99" s="164">
        <f>J99+K99</f>
        <v>0</v>
      </c>
    </row>
    <row r="100" spans="1:16" ht="13.5" thickBot="1">
      <c r="A100" s="60">
        <v>34</v>
      </c>
      <c r="B100" s="137" t="s">
        <v>6</v>
      </c>
      <c r="C100" s="77"/>
      <c r="D100" s="78"/>
      <c r="E100" s="79"/>
      <c r="F100" s="80"/>
      <c r="G100" s="79"/>
      <c r="H100" s="80"/>
      <c r="I100" s="81">
        <f>C100+D100</f>
        <v>0</v>
      </c>
      <c r="J100" s="148"/>
      <c r="K100" s="149"/>
      <c r="L100" s="186"/>
      <c r="M100" s="186"/>
      <c r="N100" s="165"/>
      <c r="O100" s="166"/>
      <c r="P100" s="167">
        <f>J100+K100</f>
        <v>0</v>
      </c>
    </row>
    <row r="101" spans="1:16" ht="13.5" thickBot="1">
      <c r="A101" s="108">
        <v>35</v>
      </c>
      <c r="B101" s="138" t="s">
        <v>169</v>
      </c>
      <c r="C101" s="109">
        <f aca="true" t="shared" si="26" ref="C101:P101">C98-C99-C100</f>
        <v>0</v>
      </c>
      <c r="D101" s="109">
        <f t="shared" si="26"/>
        <v>2</v>
      </c>
      <c r="E101" s="109">
        <f>E98-E99-E100</f>
        <v>0</v>
      </c>
      <c r="F101" s="109">
        <f>F98-F99-F100</f>
        <v>1</v>
      </c>
      <c r="G101" s="109">
        <f t="shared" si="26"/>
        <v>0</v>
      </c>
      <c r="H101" s="109">
        <f t="shared" si="26"/>
        <v>1</v>
      </c>
      <c r="I101" s="117">
        <f t="shared" si="26"/>
        <v>4</v>
      </c>
      <c r="J101" s="117">
        <f t="shared" si="26"/>
        <v>0</v>
      </c>
      <c r="K101" s="117">
        <f t="shared" si="26"/>
        <v>3</v>
      </c>
      <c r="L101" s="117">
        <f t="shared" si="26"/>
        <v>0</v>
      </c>
      <c r="M101" s="117">
        <f t="shared" si="26"/>
        <v>1</v>
      </c>
      <c r="N101" s="117">
        <f t="shared" si="26"/>
        <v>0</v>
      </c>
      <c r="O101" s="117">
        <f t="shared" si="26"/>
        <v>1</v>
      </c>
      <c r="P101" s="117">
        <f t="shared" si="26"/>
        <v>5</v>
      </c>
    </row>
    <row r="102" spans="1:16" ht="13.5" thickBot="1">
      <c r="A102" s="61"/>
      <c r="B102" s="139"/>
      <c r="C102" s="148" t="s">
        <v>0</v>
      </c>
      <c r="D102" s="149"/>
      <c r="E102" s="150"/>
      <c r="F102" s="151"/>
      <c r="G102" s="150"/>
      <c r="H102" s="151"/>
      <c r="I102" s="152"/>
      <c r="J102" s="77" t="s">
        <v>0</v>
      </c>
      <c r="K102" s="78"/>
      <c r="L102" s="78"/>
      <c r="M102" s="78"/>
      <c r="N102" s="82"/>
      <c r="O102" s="83"/>
      <c r="P102" s="84"/>
    </row>
    <row r="103" spans="1:16" ht="12.75">
      <c r="A103" s="153"/>
      <c r="B103" s="153"/>
      <c r="C103" s="153"/>
      <c r="D103" s="153"/>
      <c r="E103" s="153"/>
      <c r="F103" s="153"/>
      <c r="G103" s="153"/>
      <c r="H103" s="153"/>
      <c r="I103" s="153"/>
      <c r="J103" s="7"/>
      <c r="K103" s="7"/>
      <c r="L103" s="7"/>
      <c r="M103" s="7"/>
      <c r="N103" s="7"/>
      <c r="O103" s="7"/>
      <c r="P103" s="7"/>
    </row>
    <row r="104" spans="1:5" ht="12.75">
      <c r="A104" s="189"/>
      <c r="B104" s="190"/>
      <c r="C104" s="153"/>
      <c r="D104" s="153"/>
      <c r="E104" s="153"/>
    </row>
    <row r="105" spans="1:5" ht="12.75">
      <c r="A105" s="189"/>
      <c r="B105" s="191"/>
      <c r="C105" s="153"/>
      <c r="D105" s="153"/>
      <c r="E105" s="153"/>
    </row>
    <row r="106" spans="1:5" ht="12.75">
      <c r="A106" s="189"/>
      <c r="B106" s="191"/>
      <c r="C106" s="153"/>
      <c r="D106" s="153"/>
      <c r="E106" s="153"/>
    </row>
    <row r="107" spans="1:5" ht="12.75">
      <c r="A107" s="189"/>
      <c r="B107" s="196"/>
      <c r="C107" s="153"/>
      <c r="D107" s="153"/>
      <c r="E107" s="153"/>
    </row>
    <row r="108" spans="1:5" ht="12.75">
      <c r="A108" s="197"/>
      <c r="B108" s="197"/>
      <c r="C108" s="197"/>
      <c r="D108" s="197"/>
      <c r="E108" s="197"/>
    </row>
    <row r="109" spans="1:5" ht="12.75">
      <c r="A109" s="197"/>
      <c r="B109" s="197"/>
      <c r="C109" s="197"/>
      <c r="D109" s="197"/>
      <c r="E109" s="197"/>
    </row>
    <row r="110" spans="1:5" ht="12.75">
      <c r="A110" s="197"/>
      <c r="B110" s="197"/>
      <c r="C110" s="197"/>
      <c r="D110" s="197"/>
      <c r="E110" s="197"/>
    </row>
    <row r="111" spans="1:5" ht="12.75">
      <c r="A111" s="197"/>
      <c r="B111" s="197"/>
      <c r="C111" s="197"/>
      <c r="D111" s="197"/>
      <c r="E111" s="197"/>
    </row>
    <row r="112" spans="1:5" ht="12.75">
      <c r="A112" s="197"/>
      <c r="B112" s="197"/>
      <c r="C112" s="197"/>
      <c r="D112" s="197"/>
      <c r="E112" s="197"/>
    </row>
    <row r="113" spans="1:5" ht="12.75">
      <c r="A113" s="197"/>
      <c r="B113" s="198"/>
      <c r="C113" s="197"/>
      <c r="D113" s="197"/>
      <c r="E113" s="197"/>
    </row>
    <row r="114" spans="1:5" ht="12.75">
      <c r="A114" s="197"/>
      <c r="B114" s="198"/>
      <c r="C114" s="197"/>
      <c r="D114" s="197"/>
      <c r="E114" s="197"/>
    </row>
    <row r="115" spans="1:5" ht="12.75">
      <c r="A115" s="197"/>
      <c r="B115" s="198"/>
      <c r="C115" s="197"/>
      <c r="D115" s="197"/>
      <c r="E115" s="197"/>
    </row>
    <row r="116" spans="1:5" ht="12.75">
      <c r="A116" s="197"/>
      <c r="B116" s="198"/>
      <c r="C116" s="197"/>
      <c r="D116" s="197"/>
      <c r="E116" s="197"/>
    </row>
    <row r="117" spans="1:5" ht="12.75">
      <c r="A117" s="197"/>
      <c r="B117" s="197"/>
      <c r="C117" s="197"/>
      <c r="D117" s="197"/>
      <c r="E117" s="197"/>
    </row>
  </sheetData>
  <sheetProtection/>
  <mergeCells count="4">
    <mergeCell ref="C1:E1"/>
    <mergeCell ref="A9:A10"/>
    <mergeCell ref="C9:I9"/>
    <mergeCell ref="J9:P9"/>
  </mergeCells>
  <printOptions/>
  <pageMargins left="0.7" right="0.7" top="0.787401575" bottom="0.787401575" header="0.3" footer="0.3"/>
  <pageSetup fitToHeight="1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SÚS Karviná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SÚS Karviná</dc:creator>
  <cp:keywords/>
  <dc:description/>
  <cp:lastModifiedBy>Ondřej Polakovič</cp:lastModifiedBy>
  <cp:lastPrinted>2019-11-29T08:43:09Z</cp:lastPrinted>
  <dcterms:created xsi:type="dcterms:W3CDTF">2001-12-11T12:04:32Z</dcterms:created>
  <dcterms:modified xsi:type="dcterms:W3CDTF">2020-02-10T13:44:56Z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0x0101006DE1608E87468E49A3338052A6F91FFF</vt:lpwstr>
  </property>
</Properties>
</file>